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Karmela\Desktop\D-disk\INFORMATIKA\CarNet\klima\razno\o_nama\"/>
    </mc:Choice>
  </mc:AlternateContent>
  <xr:revisionPtr revIDLastSave="0" documentId="8_{DD499C18-8632-4B52-8A1F-B330C3EE8ED2}" xr6:coauthVersionLast="47" xr6:coauthVersionMax="47" xr10:uidLastSave="{00000000-0000-0000-0000-000000000000}"/>
  <bookViews>
    <workbookView xWindow="645" yWindow="2640" windowWidth="24675" windowHeight="1726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7" r:id="rId7"/>
  </sheets>
  <externalReferences>
    <externalReference r:id="rId8"/>
  </externalReferences>
  <definedNames>
    <definedName name="_xlnm.Print_Area" localSheetId="1">' Račun prihoda i rashoda'!$B$1:$I$115</definedName>
    <definedName name="_xlnm.Print_Area" localSheetId="0">SAŽETAK!$B$1:$L$27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7" l="1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60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164" i="7"/>
  <c r="I165" i="7"/>
  <c r="I166" i="7"/>
  <c r="I167" i="7"/>
  <c r="I168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I186" i="7"/>
  <c r="I187" i="7"/>
  <c r="I188" i="7"/>
  <c r="I189" i="7"/>
  <c r="I190" i="7"/>
  <c r="I191" i="7"/>
  <c r="I192" i="7"/>
  <c r="I193" i="7"/>
  <c r="I194" i="7"/>
  <c r="I195" i="7"/>
  <c r="I196" i="7"/>
  <c r="I197" i="7"/>
  <c r="I198" i="7"/>
  <c r="I199" i="7"/>
  <c r="I200" i="7"/>
  <c r="I201" i="7"/>
  <c r="I202" i="7"/>
  <c r="I203" i="7"/>
  <c r="I204" i="7"/>
  <c r="I207" i="7"/>
  <c r="I208" i="7"/>
  <c r="I209" i="7"/>
  <c r="I210" i="7"/>
  <c r="I211" i="7"/>
  <c r="I212" i="7"/>
  <c r="I213" i="7"/>
  <c r="I214" i="7"/>
  <c r="I215" i="7"/>
  <c r="I216" i="7"/>
  <c r="I217" i="7"/>
  <c r="I218" i="7"/>
  <c r="I219" i="7"/>
  <c r="I220" i="7"/>
  <c r="I221" i="7"/>
  <c r="I222" i="7"/>
  <c r="I223" i="7"/>
  <c r="I224" i="7"/>
  <c r="I225" i="7"/>
  <c r="I226" i="7"/>
  <c r="I227" i="7"/>
  <c r="I228" i="7"/>
  <c r="I229" i="7"/>
  <c r="I230" i="7"/>
  <c r="I231" i="7"/>
  <c r="I232" i="7"/>
  <c r="I233" i="7"/>
  <c r="I234" i="7"/>
  <c r="I235" i="7"/>
  <c r="I236" i="7"/>
  <c r="I237" i="7"/>
  <c r="I238" i="7"/>
  <c r="I239" i="7"/>
  <c r="I240" i="7"/>
  <c r="I241" i="7"/>
  <c r="I242" i="7"/>
  <c r="I243" i="7"/>
  <c r="I244" i="7"/>
  <c r="I245" i="7"/>
  <c r="I246" i="7"/>
  <c r="I247" i="7"/>
  <c r="I248" i="7"/>
  <c r="I249" i="7"/>
  <c r="I250" i="7"/>
  <c r="I251" i="7"/>
  <c r="I252" i="7"/>
  <c r="I253" i="7"/>
  <c r="I254" i="7"/>
  <c r="I265" i="7"/>
  <c r="I266" i="7"/>
  <c r="I267" i="7"/>
  <c r="I268" i="7"/>
  <c r="I269" i="7"/>
  <c r="I270" i="7"/>
  <c r="I271" i="7"/>
  <c r="I272" i="7"/>
  <c r="I273" i="7"/>
  <c r="I274" i="7"/>
  <c r="I275" i="7"/>
  <c r="I276" i="7"/>
  <c r="I277" i="7"/>
  <c r="I278" i="7"/>
  <c r="I279" i="7"/>
  <c r="I280" i="7"/>
  <c r="I281" i="7"/>
  <c r="I282" i="7"/>
  <c r="I283" i="7"/>
  <c r="I284" i="7"/>
  <c r="I285" i="7"/>
  <c r="I286" i="7"/>
  <c r="I287" i="7"/>
  <c r="I288" i="7"/>
  <c r="I289" i="7"/>
  <c r="I290" i="7"/>
  <c r="I291" i="7"/>
  <c r="I292" i="7"/>
  <c r="I293" i="7"/>
  <c r="I294" i="7"/>
  <c r="I295" i="7"/>
  <c r="I296" i="7"/>
  <c r="I297" i="7"/>
  <c r="I298" i="7"/>
  <c r="I299" i="7"/>
  <c r="I300" i="7"/>
  <c r="I301" i="7"/>
  <c r="I302" i="7"/>
  <c r="I303" i="7"/>
  <c r="I304" i="7"/>
  <c r="I305" i="7"/>
  <c r="I306" i="7"/>
  <c r="I307" i="7"/>
  <c r="I308" i="7"/>
  <c r="I309" i="7"/>
  <c r="I310" i="7"/>
  <c r="I311" i="7"/>
  <c r="I312" i="7"/>
  <c r="I313" i="7"/>
  <c r="I314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19" i="7"/>
  <c r="I18" i="7"/>
  <c r="I17" i="7"/>
  <c r="I16" i="7"/>
  <c r="I15" i="7"/>
  <c r="I13" i="7"/>
  <c r="I12" i="7"/>
  <c r="I11" i="7"/>
  <c r="I10" i="7"/>
  <c r="I9" i="7"/>
  <c r="I8" i="7"/>
  <c r="H11" i="8"/>
  <c r="H12" i="8"/>
  <c r="H13" i="8"/>
  <c r="H6" i="8"/>
  <c r="G11" i="8"/>
  <c r="G12" i="8"/>
  <c r="G13" i="8"/>
  <c r="G6" i="8"/>
  <c r="H7" i="5"/>
  <c r="H8" i="5"/>
  <c r="H13" i="5"/>
  <c r="H14" i="5"/>
  <c r="H15" i="5"/>
  <c r="H16" i="5"/>
  <c r="H17" i="5"/>
  <c r="H18" i="5"/>
  <c r="H20" i="5"/>
  <c r="H21" i="5"/>
  <c r="H22" i="5"/>
  <c r="H27" i="5"/>
  <c r="H28" i="5"/>
  <c r="H29" i="5"/>
  <c r="H30" i="5"/>
  <c r="H31" i="5"/>
  <c r="H32" i="5"/>
  <c r="H6" i="5"/>
  <c r="G7" i="5"/>
  <c r="G8" i="5"/>
  <c r="G13" i="5"/>
  <c r="G14" i="5"/>
  <c r="G15" i="5"/>
  <c r="G17" i="5"/>
  <c r="G18" i="5"/>
  <c r="G19" i="5"/>
  <c r="G20" i="5"/>
  <c r="G21" i="5"/>
  <c r="G22" i="5"/>
  <c r="G27" i="5"/>
  <c r="G28" i="5"/>
  <c r="G29" i="5"/>
  <c r="G30" i="5"/>
  <c r="G31" i="5"/>
  <c r="G32" i="5"/>
  <c r="G33" i="5"/>
  <c r="G6" i="5"/>
  <c r="L11" i="3"/>
  <c r="L12" i="3"/>
  <c r="L15" i="3"/>
  <c r="L16" i="3"/>
  <c r="L17" i="3"/>
  <c r="L18" i="3"/>
  <c r="L20" i="3"/>
  <c r="L21" i="3"/>
  <c r="L22" i="3"/>
  <c r="L23" i="3"/>
  <c r="L24" i="3"/>
  <c r="L26" i="3"/>
  <c r="L27" i="3"/>
  <c r="L28" i="3"/>
  <c r="L29" i="3"/>
  <c r="L30" i="3"/>
  <c r="L31" i="3"/>
  <c r="L32" i="3"/>
  <c r="L10" i="3"/>
  <c r="K11" i="3"/>
  <c r="K12" i="3"/>
  <c r="K15" i="3"/>
  <c r="K16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10" i="3"/>
  <c r="L92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41" i="3"/>
  <c r="L25" i="1"/>
  <c r="L24" i="1"/>
  <c r="K25" i="1"/>
  <c r="K24" i="1"/>
  <c r="J22" i="1"/>
  <c r="J21" i="1"/>
  <c r="J14" i="1"/>
  <c r="L14" i="1" s="1"/>
  <c r="J13" i="1"/>
  <c r="K13" i="1" s="1"/>
  <c r="J11" i="1"/>
  <c r="K11" i="1" s="1"/>
  <c r="J10" i="1"/>
  <c r="I22" i="1"/>
  <c r="I21" i="1"/>
  <c r="H22" i="1"/>
  <c r="H21" i="1"/>
  <c r="H19" i="1"/>
  <c r="H14" i="1"/>
  <c r="H13" i="1"/>
  <c r="H11" i="1"/>
  <c r="H10" i="1"/>
  <c r="G21" i="1"/>
  <c r="G22" i="1"/>
  <c r="G23" i="1" l="1"/>
  <c r="G26" i="1" s="1"/>
  <c r="G27" i="1" s="1"/>
  <c r="L22" i="1"/>
  <c r="I23" i="1"/>
  <c r="I26" i="1" s="1"/>
  <c r="I27" i="1" s="1"/>
  <c r="L21" i="1"/>
  <c r="H12" i="1"/>
  <c r="H23" i="1"/>
  <c r="H26" i="1" s="1"/>
  <c r="K21" i="1"/>
  <c r="K22" i="1"/>
  <c r="K14" i="1"/>
  <c r="J12" i="1"/>
  <c r="L10" i="1"/>
  <c r="J15" i="1"/>
  <c r="L11" i="1"/>
  <c r="J23" i="1"/>
  <c r="L13" i="1"/>
  <c r="H15" i="1"/>
  <c r="K10" i="1"/>
  <c r="H16" i="1" l="1"/>
  <c r="H27" i="1" s="1"/>
  <c r="J16" i="1"/>
  <c r="L12" i="1"/>
  <c r="K12" i="1"/>
  <c r="J26" i="1"/>
  <c r="L23" i="1"/>
  <c r="K23" i="1"/>
  <c r="L15" i="1"/>
  <c r="K15" i="1"/>
  <c r="L16" i="1" l="1"/>
  <c r="K16" i="1"/>
  <c r="J27" i="1"/>
  <c r="L26" i="1"/>
  <c r="K26" i="1"/>
</calcChain>
</file>

<file path=xl/sharedStrings.xml><?xml version="1.0" encoding="utf-8"?>
<sst xmlns="http://schemas.openxmlformats.org/spreadsheetml/2006/main" count="608" uniqueCount="268">
  <si>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</si>
  <si>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</si>
  <si>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</si>
  <si>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</si>
  <si>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</si>
  <si>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</si>
  <si>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</si>
  <si>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</si>
  <si>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</si>
  <si>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</si>
  <si>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</si>
  <si>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</si>
  <si>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</si>
  <si>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</si>
  <si>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</si>
  <si>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</si>
  <si>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</si>
  <si>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</si>
  <si>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</si>
  <si>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</si>
  <si>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</si>
  <si>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</si>
  <si>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…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</si>
  <si>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</si>
  <si>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</si>
  <si>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</si>
  <si>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</si>
  <si>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</si>
  <si>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….</t>
  </si>
  <si>
    <t>2 Doprinosi</t>
  </si>
  <si>
    <t>21 Doprinosi za mirovinsko osiguranje</t>
  </si>
  <si>
    <t>3 Vlastiti prihodi</t>
  </si>
  <si>
    <t>31 Vlastiti prihodi</t>
  </si>
  <si>
    <t>Prihodi od prodaje nefinancijske imovine</t>
  </si>
  <si>
    <t>Prihodi od prodaje proizvedene dugotrajne imovine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</si>
  <si>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</si>
  <si>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</si>
  <si>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</si>
  <si>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</si>
  <si>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</si>
  <si>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</si>
  <si>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</si>
  <si>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Pomoći od inozemnih vlada</t>
  </si>
  <si>
    <t>Tekuće pomoći od inozemnih vlada</t>
  </si>
  <si>
    <t>Prihodi od prodaje proizvoda i robe te pruženih usluga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</si>
  <si>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</si>
  <si>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</si>
  <si>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</si>
  <si>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</si>
  <si>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</si>
  <si>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</si>
  <si>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</si>
  <si>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</si>
  <si>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</si>
  <si>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</si>
  <si>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</si>
  <si>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</si>
  <si>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</si>
  <si>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</si>
  <si>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</si>
  <si>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</si>
  <si>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</si>
  <si>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5=4/3*100</t>
  </si>
  <si>
    <t>UKUPNO PRIMICI</t>
  </si>
  <si>
    <t xml:space="preserve">UKUPNO IZDACI </t>
  </si>
  <si>
    <t xml:space="preserve">UKUPNO PRIHODI </t>
  </si>
  <si>
    <t>UKUPNO RASHODI</t>
  </si>
  <si>
    <t>UKUPNO PRIHODI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</si>
  <si>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</si>
  <si>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</si>
  <si>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</si>
  <si>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</si>
  <si>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</si>
  <si>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IZVJEŠTAJ PO PROGRAMSKOJ KLASIFIKACIJI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</si>
  <si>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</si>
  <si>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</si>
  <si>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</si>
  <si>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</si>
  <si>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</si>
  <si>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OSTVARENJE/IZVRŠENJE 
N-1.</t>
  </si>
  <si>
    <t>IZVORNI PLAN ILI REBALANS N.*</t>
  </si>
  <si>
    <t>TEKUĆI PLAN N.*</t>
  </si>
  <si>
    <t xml:space="preserve">OSTVARENJE/IZVRŠENJE 
N. </t>
  </si>
  <si>
    <t>Napomena:  Iznosi u stupcu "OSTVARENJE/IZVRŠENJE N-1." preračunavaju se iz kuna u eure prema fiksnom tečaju konverzije (1 EUR=7,53450 kuna) i po pravilima za preračunavanje i zaokruživanje.</t>
  </si>
  <si>
    <t>Napomena : Iznosi u stupcima "OSTVARENJE/IZVRŠENJE N-1." i "OSTVARENJE/IZVRŠENJE N." iskazuju se na dvije decimale.</t>
  </si>
  <si>
    <t xml:space="preserve">OSTVARENJE/IZVRŠENJE 
N-1. </t>
  </si>
  <si>
    <t xml:space="preserve">Napomena : "N" označava razdoblje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</si>
  <si>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</si>
  <si>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</si>
  <si>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IZVRŠENJE FINANCIJSKOG PLANA PRORAČUNSKOG KORISNIKA DRŽAVNOG PRORAČUNA
ZA 2024. GODINU</t>
  </si>
  <si>
    <t xml:space="preserve">OSTVARENJE/IZVRŠENJE 1.- 12. 2023.  </t>
  </si>
  <si>
    <t>Pomoći od međunarodnih organizacija te institucija i tijela EU</t>
  </si>
  <si>
    <t>Tekuće pomoći od međunarodnih organizacija</t>
  </si>
  <si>
    <t>Tekuće pomoći od institucija i tijela EU</t>
  </si>
  <si>
    <t>Kapitalne pomoći od institucija i tijela EU</t>
  </si>
  <si>
    <t xml:space="preserve">Pomoći od izvanproračunskih korisnika </t>
  </si>
  <si>
    <t>Tekuće pomoći od izvanproračunskih korisnika</t>
  </si>
  <si>
    <t xml:space="preserve">Kapitalne pomoći od izvanproračunskih korisnika 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</si>
  <si>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</si>
  <si>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</si>
  <si>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</si>
  <si>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 xml:space="preserve">Prihodi od pruženih usluga </t>
  </si>
  <si>
    <t>Prihodi iz proračuna</t>
  </si>
  <si>
    <t>Prihodi iz nadležnog proračuna za financiranje rashoda poslovanja</t>
  </si>
  <si>
    <t xml:space="preserve">Prihodi iz nadležnog proračuna za financiranje rashoda za nabavu nefinancijske imovine </t>
  </si>
  <si>
    <t>IZVORNI PLAN ILI REBALANS 2024.</t>
  </si>
  <si>
    <t xml:space="preserve">Kapitalne pomoći od međunarodnih organizacija </t>
  </si>
  <si>
    <t xml:space="preserve">OSTVARENJE/IZVRŠENJE 
1. - 12.2023. </t>
  </si>
  <si>
    <t>TEKUĆI PLAN 2024.</t>
  </si>
  <si>
    <t>OSTVARENJE/IZVRŠENJE 
1.-12.2024.</t>
  </si>
  <si>
    <t xml:space="preserve">Plaće za prekovremeni rad </t>
  </si>
  <si>
    <t xml:space="preserve">Plaće za posebne uvjete rada </t>
  </si>
  <si>
    <t>Ostali rashodi za zaposlene</t>
  </si>
  <si>
    <t>Doprinosi na plaće</t>
  </si>
  <si>
    <t xml:space="preserve">Doprinos za obvezno zdravstveno osiguranje 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</si>
  <si>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</si>
  <si>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</si>
  <si>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</si>
  <si>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</si>
  <si>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 xml:space="preserve">Uredski materijal i ostali materijalni rashodi </t>
  </si>
  <si>
    <t>Materijal i sirovine</t>
  </si>
  <si>
    <t>Energija</t>
  </si>
  <si>
    <t>Materijal i dijelovi za tekuće i investicijsko održavanje</t>
  </si>
  <si>
    <t>Sitan inventar i auto gume</t>
  </si>
  <si>
    <t>Službena, radna i zaštitna odjeća i obuća</t>
  </si>
  <si>
    <t xml:space="preserve">Rashodi za usluge </t>
  </si>
  <si>
    <t>Usluge telefona, pošte i prijevoza</t>
  </si>
  <si>
    <t>Usluge tekućeg i investicijskog održavanja</t>
  </si>
  <si>
    <t>Usluge promidžbe i informiranja</t>
  </si>
  <si>
    <t xml:space="preserve">Komunalane usluge </t>
  </si>
  <si>
    <t>Zakupnine i najamnine</t>
  </si>
  <si>
    <t xml:space="preserve">Zdravstvene i veterinarske usluge </t>
  </si>
  <si>
    <t xml:space="preserve">Intelektualne i osobne usluge </t>
  </si>
  <si>
    <t xml:space="preserve">Računalne usluge </t>
  </si>
  <si>
    <t xml:space="preserve">Ostale usluge </t>
  </si>
  <si>
    <t xml:space="preserve">Ostali nespomenuti rashodi poslovanja </t>
  </si>
  <si>
    <t>Premije osiguranja</t>
  </si>
  <si>
    <t xml:space="preserve">Reprezentacija </t>
  </si>
  <si>
    <t>Članarine i norme</t>
  </si>
  <si>
    <t xml:space="preserve">Pristojbe i naknade </t>
  </si>
  <si>
    <t>Finanacijski rashodi</t>
  </si>
  <si>
    <t xml:space="preserve">Ostali financijski rashodi </t>
  </si>
  <si>
    <t>Bankarske usluge i usluge platnog prometa</t>
  </si>
  <si>
    <t xml:space="preserve">Zatezne kamate </t>
  </si>
  <si>
    <t>Naknade građanima i kućanstvima na temelju osiguranja i druge naknade</t>
  </si>
  <si>
    <t xml:space="preserve">Ostale naknade građanima i kućanstvima iz proračuna </t>
  </si>
  <si>
    <t>Naknade građanima i kućanstvima u novcu</t>
  </si>
  <si>
    <t>Rashodi za donacije, kazne, naknade šteta i kapitalne pomoći</t>
  </si>
  <si>
    <t>Kazne, penali i naknade štete</t>
  </si>
  <si>
    <t>Ostale kazne</t>
  </si>
  <si>
    <t>Nematerijalna imovina</t>
  </si>
  <si>
    <t>Licence</t>
  </si>
  <si>
    <t xml:space="preserve">Rashodi za nabavu proizvedene dugotrajne imovine </t>
  </si>
  <si>
    <t>Građevinski objekti</t>
  </si>
  <si>
    <t>Ostali građevinski objekti</t>
  </si>
  <si>
    <t>Postrojenja i oprema</t>
  </si>
  <si>
    <t>Uredska oprema i namještaj</t>
  </si>
  <si>
    <t xml:space="preserve">Komunikacijska oprema </t>
  </si>
  <si>
    <t>Oprema za održavanje i zaštitu</t>
  </si>
  <si>
    <t xml:space="preserve">Instrumenti i uređaji </t>
  </si>
  <si>
    <t>Uređaji, strojevi i oprama za ostale namjene</t>
  </si>
  <si>
    <t xml:space="preserve">Prijevozna sredstva </t>
  </si>
  <si>
    <t xml:space="preserve">Prijevozna sredstva u cestovnom prometu </t>
  </si>
  <si>
    <t>Prijevouna sredstva u pomorskom i riječnom prometu</t>
  </si>
  <si>
    <t xml:space="preserve">Knjige, umjetnička djela i ostele izložbene vrijednosti </t>
  </si>
  <si>
    <t xml:space="preserve">Knjige </t>
  </si>
  <si>
    <t xml:space="preserve">Nematerijalna proizvedena imovina </t>
  </si>
  <si>
    <t xml:space="preserve">Ulaganja u računalane programe </t>
  </si>
  <si>
    <t>Rashodi za dodatna ulaganja na nefinancijskoj imovini</t>
  </si>
  <si>
    <t xml:space="preserve">Dodatna ulaganja na postrojenjima i opremi </t>
  </si>
  <si>
    <t>OSTVARENJE/IZVRŠENJE 
1.-12.2023.</t>
  </si>
  <si>
    <t>OSTVARENJE/IZVRŠENJE 
1.-12. 2024.</t>
  </si>
  <si>
    <t>Troškovi sudskih postupaka</t>
  </si>
  <si>
    <t xml:space="preserve">Ostala prava </t>
  </si>
  <si>
    <t xml:space="preserve">OSTVARENJE/IZVRŠENJE 
1.-12.2023. </t>
  </si>
  <si>
    <t>5 Pomoći</t>
  </si>
  <si>
    <t>51 Pomoći EU</t>
  </si>
  <si>
    <t>52 Ostale pomoći</t>
  </si>
  <si>
    <t>55 Refundacije iz pomoći EU</t>
  </si>
  <si>
    <t xml:space="preserve">  51 Pomoći EU</t>
  </si>
  <si>
    <t xml:space="preserve">  52 Ostale pomoći</t>
  </si>
  <si>
    <t xml:space="preserve">  55 Refundacije iz pomoći EU</t>
  </si>
  <si>
    <t>56 Fondovi EU</t>
  </si>
  <si>
    <t xml:space="preserve">  56 Fondovi EU</t>
  </si>
  <si>
    <t xml:space="preserve"> IZVRŠENJE 
1.-12.2023</t>
  </si>
  <si>
    <t xml:space="preserve"> IZVRŠENJE 
1.-12.2024.</t>
  </si>
  <si>
    <t xml:space="preserve">  0411 Opći ekonomski i trgovački poslovi </t>
  </si>
  <si>
    <t xml:space="preserve">DRŽAVNI HIDROMETEOROLOŠKI ZAVOD </t>
  </si>
  <si>
    <t>07815</t>
  </si>
  <si>
    <t xml:space="preserve">Opći prihodi i primici </t>
  </si>
  <si>
    <t xml:space="preserve">Vlastiti prihodi </t>
  </si>
  <si>
    <t>Pomoći EU</t>
  </si>
  <si>
    <t>Ostale pomoći</t>
  </si>
  <si>
    <t>Ostale refundacije iz sredstava EU</t>
  </si>
  <si>
    <t>Europski fond za egionalni razvoj (EFRR)</t>
  </si>
  <si>
    <t xml:space="preserve">ZAŠTITA I OČUVANJE PRIRODE I OKOLIŠA </t>
  </si>
  <si>
    <t>METEOROLOGIJA, HIDROLOGIJA I KAKVOĆA  ZRAKA</t>
  </si>
  <si>
    <t>A654000</t>
  </si>
  <si>
    <t xml:space="preserve">ADMINISTRACIJA I UPRAVLJANJE </t>
  </si>
  <si>
    <t xml:space="preserve">Rashodi za zaposlene </t>
  </si>
  <si>
    <t xml:space="preserve">Plaće za redovan rad </t>
  </si>
  <si>
    <t xml:space="preserve">Ostali rashodi za zaposlene </t>
  </si>
  <si>
    <t xml:space="preserve">Materijalni rashodi </t>
  </si>
  <si>
    <t>Uredski materijal i ostali materijalni rashodi</t>
  </si>
  <si>
    <t xml:space="preserve">Sitan inventar i autogume </t>
  </si>
  <si>
    <t xml:space="preserve">Službena, radna i zaštitna odjeća i obuća </t>
  </si>
  <si>
    <t>Usluge telefona, interneta, pošte i prijevoza</t>
  </si>
  <si>
    <t xml:space="preserve">Usluge tekućeg i investicijskog održavanja </t>
  </si>
  <si>
    <t>Komunalne usluge</t>
  </si>
  <si>
    <t>Zdravstvene i veterinarske usluge</t>
  </si>
  <si>
    <t xml:space="preserve">Premije osiguranja </t>
  </si>
  <si>
    <t xml:space="preserve">Članarine i norme </t>
  </si>
  <si>
    <t>Pristojbe i naknade</t>
  </si>
  <si>
    <t>Financijski rashodi</t>
  </si>
  <si>
    <t xml:space="preserve">Bankarske usluge i usluge platnog prometa </t>
  </si>
  <si>
    <t xml:space="preserve">Naknade građanima i kućanstvima na temelju osiguranja i druge naknade </t>
  </si>
  <si>
    <t>Rashodi za nabavu proizvedene dugotrajne imovine</t>
  </si>
  <si>
    <t>Oprema za zaštitu i održavanje</t>
  </si>
  <si>
    <t xml:space="preserve">Energija </t>
  </si>
  <si>
    <t xml:space="preserve">Komunalne usluge </t>
  </si>
  <si>
    <t>A6540015</t>
  </si>
  <si>
    <t>DRŽAVNA INFRASTRUKTURA ZA MOTRENJA ATMOSFERE, VODA I KVALITETE ZRAKA</t>
  </si>
  <si>
    <t xml:space="preserve">Materijal i sirovine </t>
  </si>
  <si>
    <t>Instrumenti i uređaji</t>
  </si>
  <si>
    <t>Uređaji, strojevi i oprema za ostale namjene</t>
  </si>
  <si>
    <t>Rashodi za zulaganja na nefinancijskoj imovini</t>
  </si>
  <si>
    <t>Dodatna ulaganja na postrojenjima i opremi</t>
  </si>
  <si>
    <t>A654017</t>
  </si>
  <si>
    <t>NACIONALNA ARHIVA I BAZA METEOROLOŠKIH, HIDROLOŠKIH I PODATAKA O KVALITETI ZRAKA</t>
  </si>
  <si>
    <t>A6540018</t>
  </si>
  <si>
    <t>ZAŠTITA ŽIVOTA, OKOLIŠA, VLASNIŠTVA I VITALNE INFRASTRUKTURE</t>
  </si>
  <si>
    <t>A654021</t>
  </si>
  <si>
    <t>OBRANA OD TUČE</t>
  </si>
  <si>
    <t xml:space="preserve">Materijani rashodi </t>
  </si>
  <si>
    <t xml:space="preserve">Matrijal i sirovine </t>
  </si>
  <si>
    <t>Prijevozna sredstva u cestovnom prometu</t>
  </si>
  <si>
    <t>A654057</t>
  </si>
  <si>
    <t>PODRŠKA GOSPODARSTVU I ODRŽIVOM RAZVOJU</t>
  </si>
  <si>
    <t>A654071</t>
  </si>
  <si>
    <t xml:space="preserve">MEĐUNARODNE OBAVEZE </t>
  </si>
  <si>
    <t>A654077</t>
  </si>
  <si>
    <t>DRŽAVNA MREŽA ZA TRAJNO PRAĆENJE KVALITETE ZRAKA</t>
  </si>
  <si>
    <t xml:space="preserve">Rashodi za nabavu neproizvedene dugotrajne imovine </t>
  </si>
  <si>
    <t xml:space="preserve">Ulaganja u računalne programe </t>
  </si>
  <si>
    <t xml:space="preserve">K654052 </t>
  </si>
  <si>
    <t>INFORMATIZACIJA</t>
  </si>
  <si>
    <t>K654054</t>
  </si>
  <si>
    <t>PROJEKT EUMETRAIN</t>
  </si>
  <si>
    <t>K654062</t>
  </si>
  <si>
    <t>OBNOVA VOZNOG PARKA</t>
  </si>
  <si>
    <t xml:space="preserve">Prijevzna sredstva u pomorskom i riječnom prometu </t>
  </si>
  <si>
    <t>K654063</t>
  </si>
  <si>
    <t>IZGRADNJA NOVE UPRAVNE ZGRADE ZAVODA</t>
  </si>
  <si>
    <t>K654072</t>
  </si>
  <si>
    <t>RAZVOJ DJELATNOSTI DHMZ-A</t>
  </si>
  <si>
    <t>Knjige</t>
  </si>
  <si>
    <t xml:space="preserve">OPERATIVNI PROGRAM KONKURENTNOST I KOHEZIJA 2014.-2020. PRIORITET 5 - MODERNIZACIJA HIDROLOŠKE MJERNE MREŽE </t>
  </si>
  <si>
    <t>K654081</t>
  </si>
  <si>
    <t>K654082</t>
  </si>
  <si>
    <t>OPERATIVNI PROGRAM KONKURENTNOST I KOHEZIJA 2014.-2020. PRIORITET 5 - MODERNIZACIJA METEOROLOŠKE MOTRITELJSKE MREŽE - METMONIC</t>
  </si>
  <si>
    <t>K654089</t>
  </si>
  <si>
    <t>EUMETNET Klima Projekt</t>
  </si>
  <si>
    <t>K654098</t>
  </si>
  <si>
    <t>PROMETNI MODUL ZA BOLJU POLITIKU KVALITETE ZRAKA U GRADOVIMA - LIVE City TRAQ</t>
  </si>
  <si>
    <t>K654099</t>
  </si>
  <si>
    <t>DIGITALNI SUSTAV ZA PROGNOZU EKSTREMNOG VREMENA - DEODE</t>
  </si>
  <si>
    <t>K654100</t>
  </si>
  <si>
    <t>PROGNOSTIČKI ALATI ZA UBLAŽAVANJE ZDRUŽENIH POSLJEDICA SUŠE, TOPLINSKIH VALOVA I POŽARA NA PODRUČJU SREDIŠNJE EUROPE - CLIM4CAST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</si>
</sst>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2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19" fillId="0" borderId="0"/>
  </cellStyleXfs>
  <cellXfs count="155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8" fillId="2" borderId="3" xfId="0" applyFont="1" applyFill="1" applyBorder="1" applyAlignment="1">
      <alignment horizontal="left" vertical="center" wrapText="1"/>
    </xf>
    <xf numFmtId="0" fontId="6" fillId="2" borderId="3" xfId="0" quotePrefix="1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8" fillId="2" borderId="3" xfId="0" quotePrefix="1" applyFont="1" applyFill="1" applyBorder="1" applyAlignment="1">
      <alignment horizontal="left" vertical="center"/>
    </xf>
    <xf numFmtId="3" fontId="5" fillId="3" borderId="3" xfId="0" applyNumberFormat="1" applyFont="1" applyFill="1" applyBorder="1" applyAlignment="1">
      <alignment horizontal="right"/>
    </xf>
    <xf numFmtId="3" fontId="5" fillId="0" borderId="3" xfId="0" applyNumberFormat="1" applyFont="1" applyBorder="1" applyAlignment="1">
      <alignment horizontal="right"/>
    </xf>
    <xf numFmtId="3" fontId="5" fillId="3" borderId="3" xfId="0" applyNumberFormat="1" applyFont="1" applyFill="1" applyBorder="1" applyAlignment="1">
      <alignment horizontal="right" wrapText="1"/>
    </xf>
    <xf numFmtId="0" fontId="7" fillId="2" borderId="3" xfId="0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 wrapText="1" indent="1"/>
    </xf>
    <xf numFmtId="0" fontId="7" fillId="2" borderId="3" xfId="0" applyFont="1" applyFill="1" applyBorder="1" applyAlignment="1">
      <alignment horizontal="left" vertical="center" indent="1"/>
    </xf>
    <xf numFmtId="0" fontId="7" fillId="2" borderId="3" xfId="0" applyFont="1" applyFill="1" applyBorder="1" applyAlignment="1">
      <alignment horizontal="left" vertical="center" wrapText="1" indent="1"/>
    </xf>
    <xf numFmtId="0" fontId="6" fillId="2" borderId="3" xfId="0" quotePrefix="1" applyFont="1" applyFill="1" applyBorder="1" applyAlignment="1">
      <alignment horizontal="left" vertical="center" wrapText="1"/>
    </xf>
    <xf numFmtId="0" fontId="10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0" fillId="0" borderId="3" xfId="0" applyBorder="1"/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vertical="top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3" fontId="5" fillId="2" borderId="3" xfId="0" applyNumberFormat="1" applyFont="1" applyFill="1" applyBorder="1"/>
    <xf numFmtId="0" fontId="15" fillId="2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4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7" fillId="0" borderId="0" xfId="0" applyFont="1"/>
    <xf numFmtId="3" fontId="3" fillId="2" borderId="4" xfId="0" applyNumberFormat="1" applyFont="1" applyFill="1" applyBorder="1" applyAlignment="1">
      <alignment horizontal="right"/>
    </xf>
    <xf numFmtId="0" fontId="3" fillId="2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18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2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6" fillId="3" borderId="2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vertical="center"/>
    </xf>
    <xf numFmtId="4" fontId="6" fillId="0" borderId="3" xfId="0" applyNumberFormat="1" applyFont="1" applyBorder="1" applyAlignment="1">
      <alignment vertical="center" wrapText="1"/>
    </xf>
    <xf numFmtId="4" fontId="8" fillId="3" borderId="1" xfId="0" applyNumberFormat="1" applyFont="1" applyFill="1" applyBorder="1" applyAlignment="1">
      <alignment horizontal="left" vertical="center"/>
    </xf>
    <xf numFmtId="4" fontId="6" fillId="3" borderId="3" xfId="0" applyNumberFormat="1" applyFont="1" applyFill="1" applyBorder="1" applyAlignment="1">
      <alignment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/>
    </xf>
    <xf numFmtId="4" fontId="12" fillId="2" borderId="5" xfId="0" applyNumberFormat="1" applyFont="1" applyFill="1" applyBorder="1" applyAlignment="1">
      <alignment horizontal="right" vertical="center"/>
    </xf>
    <xf numFmtId="4" fontId="5" fillId="0" borderId="3" xfId="0" quotePrefix="1" applyNumberFormat="1" applyFont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4" fontId="14" fillId="0" borderId="3" xfId="0" quotePrefix="1" applyNumberFormat="1" applyFont="1" applyBorder="1" applyAlignment="1">
      <alignment horizontal="center" vertical="center"/>
    </xf>
    <xf numFmtId="4" fontId="14" fillId="2" borderId="3" xfId="0" applyNumberFormat="1" applyFont="1" applyFill="1" applyBorder="1" applyAlignment="1">
      <alignment horizontal="center" vertical="center" wrapText="1"/>
    </xf>
    <xf numFmtId="4" fontId="8" fillId="0" borderId="3" xfId="2" applyNumberFormat="1" applyFont="1" applyBorder="1" applyAlignment="1">
      <alignment vertical="center" wrapText="1"/>
    </xf>
    <xf numFmtId="4" fontId="8" fillId="3" borderId="3" xfId="2" applyNumberFormat="1" applyFont="1" applyFill="1" applyBorder="1" applyAlignment="1">
      <alignment vertical="center"/>
    </xf>
    <xf numFmtId="4" fontId="8" fillId="3" borderId="3" xfId="2" applyNumberFormat="1" applyFont="1" applyFill="1" applyBorder="1" applyAlignment="1">
      <alignment vertical="center" wrapText="1"/>
    </xf>
    <xf numFmtId="4" fontId="5" fillId="0" borderId="3" xfId="2" quotePrefix="1" applyNumberFormat="1" applyFont="1" applyBorder="1" applyAlignment="1">
      <alignment horizontal="center" vertical="center" wrapText="1"/>
    </xf>
    <xf numFmtId="3" fontId="14" fillId="2" borderId="3" xfId="2" applyNumberFormat="1" applyFont="1" applyFill="1" applyBorder="1" applyAlignment="1">
      <alignment horizontal="center" vertical="center" wrapText="1"/>
    </xf>
    <xf numFmtId="3" fontId="8" fillId="0" borderId="3" xfId="2" applyNumberFormat="1" applyFont="1" applyBorder="1" applyAlignment="1">
      <alignment vertical="center" wrapText="1"/>
    </xf>
    <xf numFmtId="3" fontId="8" fillId="3" borderId="3" xfId="2" applyNumberFormat="1" applyFont="1" applyFill="1" applyBorder="1" applyAlignment="1">
      <alignment vertical="center"/>
    </xf>
    <xf numFmtId="3" fontId="8" fillId="3" borderId="3" xfId="2" applyNumberFormat="1" applyFont="1" applyFill="1" applyBorder="1" applyAlignment="1">
      <alignment vertical="center" wrapText="1"/>
    </xf>
    <xf numFmtId="4" fontId="8" fillId="0" borderId="3" xfId="2" applyNumberFormat="1" applyFont="1" applyBorder="1" applyAlignment="1">
      <alignment horizontal="right" vertical="center" wrapText="1"/>
    </xf>
    <xf numFmtId="4" fontId="5" fillId="3" borderId="3" xfId="2" applyNumberFormat="1" applyFont="1" applyFill="1" applyBorder="1" applyAlignment="1">
      <alignment horizontal="right"/>
    </xf>
    <xf numFmtId="4" fontId="5" fillId="0" borderId="3" xfId="2" applyNumberFormat="1" applyFont="1" applyBorder="1" applyAlignment="1">
      <alignment horizontal="right"/>
    </xf>
    <xf numFmtId="4" fontId="5" fillId="0" borderId="3" xfId="2" applyNumberFormat="1" applyFont="1" applyBorder="1" applyAlignment="1">
      <alignment horizontal="right" vertical="center"/>
    </xf>
    <xf numFmtId="4" fontId="5" fillId="3" borderId="3" xfId="2" applyNumberFormat="1" applyFont="1" applyFill="1" applyBorder="1" applyAlignment="1">
      <alignment horizontal="right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right"/>
    </xf>
    <xf numFmtId="4" fontId="5" fillId="2" borderId="3" xfId="0" applyNumberFormat="1" applyFont="1" applyFill="1" applyBorder="1"/>
    <xf numFmtId="4" fontId="15" fillId="2" borderId="3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4" fontId="0" fillId="0" borderId="3" xfId="0" applyNumberFormat="1" applyBorder="1"/>
    <xf numFmtId="4" fontId="5" fillId="2" borderId="3" xfId="0" applyNumberFormat="1" applyFont="1" applyFill="1" applyBorder="1" applyAlignment="1">
      <alignment horizontal="right"/>
    </xf>
    <xf numFmtId="3" fontId="5" fillId="2" borderId="3" xfId="0" applyNumberFormat="1" applyFont="1" applyFill="1" applyBorder="1" applyAlignment="1">
      <alignment horizontal="right"/>
    </xf>
    <xf numFmtId="4" fontId="20" fillId="0" borderId="3" xfId="0" applyNumberFormat="1" applyFont="1" applyBorder="1"/>
    <xf numFmtId="4" fontId="21" fillId="0" borderId="3" xfId="0" applyNumberFormat="1" applyFont="1" applyBorder="1"/>
    <xf numFmtId="4" fontId="20" fillId="0" borderId="7" xfId="0" applyNumberFormat="1" applyFont="1" applyBorder="1"/>
    <xf numFmtId="4" fontId="14" fillId="3" borderId="3" xfId="0" applyNumberFormat="1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vertical="center" wrapText="1"/>
    </xf>
    <xf numFmtId="0" fontId="6" fillId="2" borderId="3" xfId="0" quotePrefix="1" applyFont="1" applyFill="1" applyBorder="1" applyAlignment="1">
      <alignment horizontal="left" vertical="center" wrapText="1" indent="1"/>
    </xf>
    <xf numFmtId="0" fontId="6" fillId="2" borderId="3" xfId="0" applyFont="1" applyFill="1" applyBorder="1" applyAlignment="1">
      <alignment horizontal="left" vertical="center" indent="1"/>
    </xf>
    <xf numFmtId="0" fontId="6" fillId="2" borderId="3" xfId="0" applyFont="1" applyFill="1" applyBorder="1" applyAlignment="1">
      <alignment horizontal="left" vertical="center" wrapText="1" indent="1"/>
    </xf>
    <xf numFmtId="3" fontId="8" fillId="2" borderId="3" xfId="0" applyNumberFormat="1" applyFont="1" applyFill="1" applyBorder="1" applyAlignment="1">
      <alignment vertical="center" wrapText="1"/>
    </xf>
    <xf numFmtId="3" fontId="5" fillId="2" borderId="3" xfId="0" applyNumberFormat="1" applyFont="1" applyFill="1" applyBorder="1" applyAlignment="1">
      <alignment horizontal="right" wrapText="1"/>
    </xf>
    <xf numFmtId="4" fontId="1" fillId="0" borderId="3" xfId="0" applyNumberFormat="1" applyFont="1" applyBorder="1"/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3" fontId="5" fillId="2" borderId="4" xfId="0" applyNumberFormat="1" applyFont="1" applyFill="1" applyBorder="1" applyAlignment="1">
      <alignment horizontal="right"/>
    </xf>
    <xf numFmtId="0" fontId="22" fillId="0" borderId="3" xfId="0" applyFont="1" applyBorder="1" applyAlignment="1">
      <alignment horizontal="left" vertical="center" wrapText="1"/>
    </xf>
    <xf numFmtId="0" fontId="1" fillId="0" borderId="1" xfId="0" applyFont="1" applyBorder="1"/>
    <xf numFmtId="0" fontId="5" fillId="2" borderId="1" xfId="0" applyFont="1" applyFill="1" applyBorder="1" applyAlignment="1">
      <alignment horizontal="left" vertical="center" wrapText="1" indent="3"/>
    </xf>
    <xf numFmtId="0" fontId="5" fillId="2" borderId="4" xfId="0" applyFont="1" applyFill="1" applyBorder="1" applyAlignment="1">
      <alignment horizontal="left" vertical="center" wrapText="1" indent="3"/>
    </xf>
    <xf numFmtId="0" fontId="3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4" fontId="8" fillId="3" borderId="1" xfId="0" applyNumberFormat="1" applyFont="1" applyFill="1" applyBorder="1" applyAlignment="1">
      <alignment horizontal="left" vertical="center" wrapText="1"/>
    </xf>
    <xf numFmtId="4" fontId="6" fillId="3" borderId="2" xfId="0" applyNumberFormat="1" applyFont="1" applyFill="1" applyBorder="1" applyAlignment="1">
      <alignment vertical="center" wrapText="1"/>
    </xf>
    <xf numFmtId="4" fontId="6" fillId="3" borderId="2" xfId="0" applyNumberFormat="1" applyFont="1" applyFill="1" applyBorder="1" applyAlignment="1">
      <alignment vertical="center"/>
    </xf>
    <xf numFmtId="4" fontId="8" fillId="0" borderId="1" xfId="0" applyNumberFormat="1" applyFont="1" applyBorder="1" applyAlignment="1">
      <alignment horizontal="left" vertical="center" wrapText="1"/>
    </xf>
    <xf numFmtId="4" fontId="6" fillId="0" borderId="2" xfId="0" applyNumberFormat="1" applyFont="1" applyBorder="1" applyAlignment="1">
      <alignment vertical="center" wrapText="1"/>
    </xf>
    <xf numFmtId="4" fontId="8" fillId="0" borderId="2" xfId="0" applyNumberFormat="1" applyFont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left" vertical="center" wrapText="1"/>
    </xf>
    <xf numFmtId="4" fontId="8" fillId="0" borderId="1" xfId="0" quotePrefix="1" applyNumberFormat="1" applyFont="1" applyBorder="1" applyAlignment="1">
      <alignment horizontal="left" vertical="center"/>
    </xf>
    <xf numFmtId="4" fontId="6" fillId="0" borderId="2" xfId="0" applyNumberFormat="1" applyFont="1" applyBorder="1" applyAlignment="1">
      <alignment vertical="center"/>
    </xf>
    <xf numFmtId="0" fontId="5" fillId="0" borderId="3" xfId="0" quotePrefix="1" applyFont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4" fontId="5" fillId="3" borderId="3" xfId="0" quotePrefix="1" applyNumberFormat="1" applyFont="1" applyFill="1" applyBorder="1" applyAlignment="1">
      <alignment horizontal="left" vertical="center" wrapText="1"/>
    </xf>
    <xf numFmtId="4" fontId="8" fillId="3" borderId="1" xfId="0" quotePrefix="1" applyNumberFormat="1" applyFont="1" applyFill="1" applyBorder="1" applyAlignment="1">
      <alignment horizontal="left" vertical="center" wrapText="1"/>
    </xf>
    <xf numFmtId="4" fontId="8" fillId="0" borderId="1" xfId="0" quotePrefix="1" applyNumberFormat="1" applyFont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4" fontId="5" fillId="3" borderId="1" xfId="0" quotePrefix="1" applyNumberFormat="1" applyFont="1" applyFill="1" applyBorder="1" applyAlignment="1">
      <alignment horizontal="left" wrapText="1"/>
    </xf>
    <xf numFmtId="4" fontId="5" fillId="3" borderId="2" xfId="0" quotePrefix="1" applyNumberFormat="1" applyFont="1" applyFill="1" applyBorder="1" applyAlignment="1">
      <alignment horizontal="left" wrapText="1"/>
    </xf>
    <xf numFmtId="4" fontId="5" fillId="3" borderId="4" xfId="0" quotePrefix="1" applyNumberFormat="1" applyFont="1" applyFill="1" applyBorder="1" applyAlignment="1">
      <alignment horizontal="left" wrapText="1"/>
    </xf>
    <xf numFmtId="4" fontId="8" fillId="2" borderId="0" xfId="0" applyNumberFormat="1" applyFont="1" applyFill="1" applyAlignment="1">
      <alignment horizontal="left" vertical="center" wrapText="1"/>
    </xf>
    <xf numFmtId="4" fontId="5" fillId="0" borderId="3" xfId="0" quotePrefix="1" applyNumberFormat="1" applyFont="1" applyBorder="1" applyAlignment="1">
      <alignment horizontal="center" vertical="center" wrapText="1"/>
    </xf>
    <xf numFmtId="4" fontId="14" fillId="0" borderId="1" xfId="0" quotePrefix="1" applyNumberFormat="1" applyFont="1" applyBorder="1" applyAlignment="1">
      <alignment horizontal="center" vertical="center" wrapText="1"/>
    </xf>
    <xf numFmtId="4" fontId="14" fillId="0" borderId="2" xfId="0" quotePrefix="1" applyNumberFormat="1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49" fontId="5" fillId="2" borderId="4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center"/>
    </xf>
  </cellXfs>
  <cellStyles count="3">
    <cellStyle name="Normal" xfId="0" builtinId="0"/>
    <cellStyle name="Normalno 3" xfId="2" xr:uid="{3F81F36B-DC38-4A98-BCCD-FFA8C43B97DF}"/>
    <cellStyle name="Obično_List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Frajman\Desktop\2024-2026%20PRORA&#268;UN\OBRAZLO&#381;ENJE%20-%20UNOS\OBRAZLO&#381;ENJE%20IZVR&#352;ENJA%20F.P.-31.12.2024\FP0001PR%20Sa&#382;etak.xls" TargetMode="External"/><Relationship Id="rId1" Type="http://schemas.openxmlformats.org/officeDocument/2006/relationships/externalLinkPath" Target="file:///C:\Users\MFrajman\Desktop\2024-2026%20PRORA&#268;UN\OBRAZLO&#381;ENJE%20-%20UNOS\OBRAZLO&#381;ENJE%20IZVR&#352;ENJA%20F.P.-31.12.2024\FP0001PR%20Sa&#382;eta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xRepositorySheet"/>
      <sheetName val="Sažetak"/>
      <sheetName val="FP0002PRPV2"/>
      <sheetName val="FP0002PRR"/>
      <sheetName val="FP0002PRB"/>
      <sheetName val="FP0005PRV2"/>
    </sheetNames>
    <sheetDataSet>
      <sheetData sheetId="0"/>
      <sheetData sheetId="1"/>
      <sheetData sheetId="2">
        <row r="5">
          <cell r="B5" t="str">
            <v>6</v>
          </cell>
          <cell r="C5" t="str">
            <v>Prihodi poslovanja</v>
          </cell>
          <cell r="D5">
            <v>21943818.07</v>
          </cell>
          <cell r="E5">
            <v>6027955</v>
          </cell>
          <cell r="F5">
            <v>6027955</v>
          </cell>
          <cell r="G5">
            <v>6221345.0899999999</v>
          </cell>
          <cell r="H5">
            <v>28.3512425693383</v>
          </cell>
          <cell r="I5">
            <v>103.208220532502</v>
          </cell>
        </row>
      </sheetData>
      <sheetData sheetId="3">
        <row r="3">
          <cell r="A3" t="str">
            <v>EKONOMSKA KLASIFIKACIJA</v>
          </cell>
          <cell r="B3" t="str">
            <v>EKONOMSKA KLASIFIKACIJA</v>
          </cell>
          <cell r="C3">
            <v>37342580.119999997</v>
          </cell>
          <cell r="D3">
            <v>26174252</v>
          </cell>
          <cell r="E3">
            <v>26174252</v>
          </cell>
          <cell r="F3">
            <v>25795860.879999999</v>
          </cell>
        </row>
        <row r="4">
          <cell r="A4" t="str">
            <v>ODLJEV</v>
          </cell>
          <cell r="B4" t="str">
            <v/>
          </cell>
          <cell r="C4">
            <v>37342580.119999997</v>
          </cell>
          <cell r="D4">
            <v>26174252</v>
          </cell>
          <cell r="E4">
            <v>26174252</v>
          </cell>
          <cell r="F4">
            <v>25795860.879999999</v>
          </cell>
        </row>
        <row r="5">
          <cell r="A5" t="str">
            <v>RASHODI</v>
          </cell>
          <cell r="B5" t="str">
            <v>RASHODI</v>
          </cell>
          <cell r="C5">
            <v>37342580.119999997</v>
          </cell>
          <cell r="D5">
            <v>26174252</v>
          </cell>
          <cell r="E5">
            <v>26174252</v>
          </cell>
          <cell r="F5">
            <v>25795860.879999999</v>
          </cell>
        </row>
        <row r="6">
          <cell r="A6" t="str">
            <v>3</v>
          </cell>
          <cell r="B6" t="str">
            <v>Rashodi poslovanja</v>
          </cell>
          <cell r="C6">
            <v>19390862.699999999</v>
          </cell>
          <cell r="D6">
            <v>22286812</v>
          </cell>
          <cell r="E6">
            <v>22286812</v>
          </cell>
          <cell r="F6">
            <v>21743288.23</v>
          </cell>
        </row>
        <row r="7">
          <cell r="A7" t="str">
            <v>4</v>
          </cell>
          <cell r="B7" t="str">
            <v>Rashodi za nabavu nefinancijske imovine</v>
          </cell>
          <cell r="C7">
            <v>17951717.420000002</v>
          </cell>
          <cell r="D7">
            <v>3887440</v>
          </cell>
          <cell r="E7">
            <v>3887440</v>
          </cell>
          <cell r="F7">
            <v>4052572.65</v>
          </cell>
        </row>
      </sheetData>
      <sheetData sheetId="4">
        <row r="3">
          <cell r="C3">
            <v>17430786</v>
          </cell>
          <cell r="E3">
            <v>17286079.16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W36"/>
  <sheetViews>
    <sheetView tabSelected="1" zoomScaleNormal="100" workbookViewId="0">
      <selection activeCell="B1" sqref="B1:L1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12" t="s">
        <v>89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26"/>
    </row>
    <row r="2" spans="2:13" ht="18" customHeight="1" x14ac:dyDescent="0.25"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2"/>
    </row>
    <row r="3" spans="2:13" ht="15.75" customHeight="1" x14ac:dyDescent="0.25">
      <c r="B3" s="112" t="s">
        <v>17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25"/>
    </row>
    <row r="4" spans="2:13" ht="18" x14ac:dyDescent="0.25"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3"/>
    </row>
    <row r="5" spans="2:13" ht="18" customHeight="1" x14ac:dyDescent="0.25">
      <c r="B5" s="112" t="s">
        <v>70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24"/>
    </row>
    <row r="6" spans="2:13" ht="18" customHeight="1" x14ac:dyDescent="0.25"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24"/>
    </row>
    <row r="7" spans="2:13" ht="18" customHeight="1" x14ac:dyDescent="0.25">
      <c r="B7" s="130" t="s">
        <v>78</v>
      </c>
      <c r="C7" s="130"/>
      <c r="D7" s="130"/>
      <c r="E7" s="130"/>
      <c r="F7" s="130"/>
      <c r="G7" s="47"/>
      <c r="H7" s="48"/>
      <c r="I7" s="48"/>
      <c r="J7" s="48"/>
      <c r="K7" s="49"/>
      <c r="L7" s="49"/>
    </row>
    <row r="8" spans="2:13" ht="25.5" x14ac:dyDescent="0.25">
      <c r="B8" s="124" t="s">
        <v>8</v>
      </c>
      <c r="C8" s="124"/>
      <c r="D8" s="124"/>
      <c r="E8" s="124"/>
      <c r="F8" s="124"/>
      <c r="G8" s="27" t="s">
        <v>170</v>
      </c>
      <c r="H8" s="27" t="s">
        <v>105</v>
      </c>
      <c r="I8" s="27" t="s">
        <v>108</v>
      </c>
      <c r="J8" s="27" t="s">
        <v>171</v>
      </c>
      <c r="K8" s="27" t="s">
        <v>35</v>
      </c>
      <c r="L8" s="27" t="s">
        <v>68</v>
      </c>
    </row>
    <row r="9" spans="2:13" x14ac:dyDescent="0.25">
      <c r="B9" s="125">
        <v>1</v>
      </c>
      <c r="C9" s="125"/>
      <c r="D9" s="125"/>
      <c r="E9" s="125"/>
      <c r="F9" s="126"/>
      <c r="G9" s="32">
        <v>2</v>
      </c>
      <c r="H9" s="31">
        <v>3</v>
      </c>
      <c r="I9" s="31">
        <v>4</v>
      </c>
      <c r="J9" s="31">
        <v>5</v>
      </c>
      <c r="K9" s="31" t="s">
        <v>51</v>
      </c>
      <c r="L9" s="31" t="s">
        <v>52</v>
      </c>
    </row>
    <row r="10" spans="2:13" ht="14.45" customHeight="1" x14ac:dyDescent="0.25">
      <c r="B10" s="118" t="s">
        <v>37</v>
      </c>
      <c r="C10" s="120"/>
      <c r="D10" s="120"/>
      <c r="E10" s="120"/>
      <c r="F10" s="121"/>
      <c r="G10" s="52">
        <v>38057908.32</v>
      </c>
      <c r="H10" s="70">
        <f>IFERROR(VLOOKUP("6",[1]FP0002PRPV2!$B$5:$I$6,4,FALSE),0)+IFERROR([1]FP0002PRB!C3,0)</f>
        <v>23458741</v>
      </c>
      <c r="I10" s="17">
        <v>23458741</v>
      </c>
      <c r="J10" s="65">
        <f>IFERROR(VLOOKUP("6",[1]FP0002PRPV2!$B$5:$I$6,6,FALSE),0)+IFERROR([1]FP0002PRB!E3,0)</f>
        <v>23507424.25</v>
      </c>
      <c r="K10" s="73">
        <f>IFERROR(J10/G10*100,"")</f>
        <v>61.76751505191497</v>
      </c>
      <c r="L10" s="73">
        <f>IFERROR(J10/I10*100,"")</f>
        <v>100.20752712176669</v>
      </c>
    </row>
    <row r="11" spans="2:13" x14ac:dyDescent="0.25">
      <c r="B11" s="122" t="s">
        <v>36</v>
      </c>
      <c r="C11" s="123"/>
      <c r="D11" s="123"/>
      <c r="E11" s="123"/>
      <c r="F11" s="123"/>
      <c r="G11" s="52">
        <v>0</v>
      </c>
      <c r="H11" s="70">
        <f>IFERROR(VLOOKUP("7",[1]FP0002PRPV2!$B$5:$I$6,4,FALSE),0)</f>
        <v>0</v>
      </c>
      <c r="I11" s="17">
        <v>0</v>
      </c>
      <c r="J11" s="65">
        <f>IFERROR(VLOOKUP("7",[1]FP0002PRPV2!$B$5:$I$6,6,FALSE),0)</f>
        <v>0</v>
      </c>
      <c r="K11" s="73" t="str">
        <f t="shared" ref="K11:K16" si="0">IFERROR(J11/G11*100,"")</f>
        <v/>
      </c>
      <c r="L11" s="73" t="str">
        <f t="shared" ref="L11:L16" si="1">IFERROR(J11/I11*100,"")</f>
        <v/>
      </c>
    </row>
    <row r="12" spans="2:13" x14ac:dyDescent="0.25">
      <c r="B12" s="115" t="s">
        <v>0</v>
      </c>
      <c r="C12" s="116"/>
      <c r="D12" s="116"/>
      <c r="E12" s="116"/>
      <c r="F12" s="117"/>
      <c r="G12" s="54">
        <v>38057908.32</v>
      </c>
      <c r="H12" s="71">
        <f>H10+H11</f>
        <v>23458741</v>
      </c>
      <c r="I12" s="16">
        <v>23458741</v>
      </c>
      <c r="J12" s="66">
        <f>J10+J11</f>
        <v>23507424.25</v>
      </c>
      <c r="K12" s="74">
        <f t="shared" si="0"/>
        <v>61.76751505191497</v>
      </c>
      <c r="L12" s="74">
        <f t="shared" si="1"/>
        <v>100.20752712176669</v>
      </c>
    </row>
    <row r="13" spans="2:13" x14ac:dyDescent="0.25">
      <c r="B13" s="129" t="s">
        <v>38</v>
      </c>
      <c r="C13" s="119"/>
      <c r="D13" s="119"/>
      <c r="E13" s="119"/>
      <c r="F13" s="119"/>
      <c r="G13" s="55">
        <v>19390862.699999999</v>
      </c>
      <c r="H13" s="70">
        <f>IFERROR(VLOOKUP("3",[1]FP0002PRR!$A$3:$F$7,4,FALSE),0)</f>
        <v>22286812</v>
      </c>
      <c r="I13" s="17">
        <v>22286812</v>
      </c>
      <c r="J13" s="65">
        <f>IFERROR(VLOOKUP("3",[1]FP0002PRR!$A$3:$F$7,6,FALSE),0)</f>
        <v>21743288.23</v>
      </c>
      <c r="K13" s="75">
        <f t="shared" si="0"/>
        <v>112.13161872369919</v>
      </c>
      <c r="L13" s="75">
        <f t="shared" si="1"/>
        <v>97.561231413447558</v>
      </c>
    </row>
    <row r="14" spans="2:13" x14ac:dyDescent="0.25">
      <c r="B14" s="122" t="s">
        <v>39</v>
      </c>
      <c r="C14" s="123"/>
      <c r="D14" s="123"/>
      <c r="E14" s="123"/>
      <c r="F14" s="123"/>
      <c r="G14" s="52">
        <v>17951717.420000002</v>
      </c>
      <c r="H14" s="70">
        <f>IFERROR(VLOOKUP("4",[1]FP0002PRR!$A$3:$F$7,4,FALSE),0)</f>
        <v>3887440</v>
      </c>
      <c r="I14" s="17">
        <v>3887440</v>
      </c>
      <c r="J14" s="65">
        <f>IFERROR(VLOOKUP("4",[1]FP0002PRR!$A$3:$F$7,6,FALSE),0)</f>
        <v>4052572.65</v>
      </c>
      <c r="K14" s="75">
        <f t="shared" si="0"/>
        <v>22.574846490648468</v>
      </c>
      <c r="L14" s="75">
        <f t="shared" si="1"/>
        <v>104.24785077068712</v>
      </c>
    </row>
    <row r="15" spans="2:13" x14ac:dyDescent="0.25">
      <c r="B15" s="56" t="s">
        <v>1</v>
      </c>
      <c r="C15" s="53"/>
      <c r="D15" s="53"/>
      <c r="E15" s="53"/>
      <c r="F15" s="53"/>
      <c r="G15" s="54">
        <v>37342580.120000005</v>
      </c>
      <c r="H15" s="71">
        <f>H13+H14</f>
        <v>26174252</v>
      </c>
      <c r="I15" s="16">
        <v>26174252</v>
      </c>
      <c r="J15" s="66">
        <f>J13+J14</f>
        <v>25795860.879999999</v>
      </c>
      <c r="K15" s="74">
        <f t="shared" si="0"/>
        <v>69.0789463317887</v>
      </c>
      <c r="L15" s="74">
        <f t="shared" si="1"/>
        <v>98.554338362754351</v>
      </c>
    </row>
    <row r="16" spans="2:13" x14ac:dyDescent="0.25">
      <c r="B16" s="128" t="s">
        <v>2</v>
      </c>
      <c r="C16" s="116"/>
      <c r="D16" s="116"/>
      <c r="E16" s="116"/>
      <c r="F16" s="116"/>
      <c r="G16" s="57">
        <v>715328.19999999553</v>
      </c>
      <c r="H16" s="72">
        <f>H12-H15</f>
        <v>-2715511</v>
      </c>
      <c r="I16" s="18">
        <v>-2715511</v>
      </c>
      <c r="J16" s="67">
        <f>J12-J15</f>
        <v>-2288436.629999999</v>
      </c>
      <c r="K16" s="74">
        <f t="shared" si="0"/>
        <v>-319.9142197944962</v>
      </c>
      <c r="L16" s="74">
        <f t="shared" si="1"/>
        <v>84.272780703153074</v>
      </c>
    </row>
    <row r="17" spans="1:49" ht="18" x14ac:dyDescent="0.25"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"/>
    </row>
    <row r="18" spans="1:49" ht="18" customHeight="1" x14ac:dyDescent="0.25">
      <c r="B18" s="136" t="s">
        <v>75</v>
      </c>
      <c r="C18" s="136"/>
      <c r="D18" s="136"/>
      <c r="E18" s="136"/>
      <c r="F18" s="136"/>
      <c r="G18" s="58"/>
      <c r="H18" s="59"/>
      <c r="I18" s="59"/>
      <c r="J18" s="59"/>
      <c r="K18" s="60"/>
      <c r="L18" s="60"/>
      <c r="M18" s="1"/>
    </row>
    <row r="19" spans="1:49" ht="25.5" x14ac:dyDescent="0.25">
      <c r="B19" s="137" t="s">
        <v>8</v>
      </c>
      <c r="C19" s="137"/>
      <c r="D19" s="137"/>
      <c r="E19" s="137"/>
      <c r="F19" s="137"/>
      <c r="G19" s="61" t="s">
        <v>79</v>
      </c>
      <c r="H19" s="68" t="str">
        <f t="shared" ref="H19" si="2">H8</f>
        <v>IZVORNI PLAN ILI REBALANS 2024.</v>
      </c>
      <c r="I19" s="62" t="s">
        <v>81</v>
      </c>
      <c r="J19" s="62" t="s">
        <v>82</v>
      </c>
      <c r="K19" s="62" t="s">
        <v>35</v>
      </c>
      <c r="L19" s="62" t="s">
        <v>68</v>
      </c>
    </row>
    <row r="20" spans="1:49" x14ac:dyDescent="0.25">
      <c r="B20" s="138">
        <v>1</v>
      </c>
      <c r="C20" s="139"/>
      <c r="D20" s="139"/>
      <c r="E20" s="139"/>
      <c r="F20" s="139"/>
      <c r="G20" s="63">
        <v>2</v>
      </c>
      <c r="H20" s="69">
        <v>3</v>
      </c>
      <c r="I20" s="69">
        <v>4</v>
      </c>
      <c r="J20" s="64">
        <v>5</v>
      </c>
      <c r="K20" s="64" t="s">
        <v>51</v>
      </c>
      <c r="L20" s="64" t="s">
        <v>52</v>
      </c>
    </row>
    <row r="21" spans="1:49" ht="15.75" customHeight="1" x14ac:dyDescent="0.25">
      <c r="B21" s="118" t="s">
        <v>40</v>
      </c>
      <c r="C21" s="120"/>
      <c r="D21" s="120"/>
      <c r="E21" s="120"/>
      <c r="F21" s="120"/>
      <c r="G21" s="65">
        <f>IFERROR(VLOOKUP("8",[1]FP0005PRV2!$A$3:$F$8,3,FALSE),0)</f>
        <v>0</v>
      </c>
      <c r="H21" s="70">
        <f>IFERROR(VLOOKUP("8",[1]FP0005PRV2!$A$3:$F$8,4,FALSE),0)</f>
        <v>0</v>
      </c>
      <c r="I21" s="70">
        <f>IFERROR(VLOOKUP("8",[1]FP0005PRV2!$A$3:$F$8,5,FALSE),0)</f>
        <v>0</v>
      </c>
      <c r="J21" s="65">
        <f>IFERROR(VLOOKUP("8",[1]FP0005PRV2!$A$3:$F$8,6,FALSE),0)</f>
        <v>0</v>
      </c>
      <c r="K21" s="76" t="str">
        <f t="shared" ref="K21:K26" si="3">IFERROR(J21/G21*100,"")</f>
        <v/>
      </c>
      <c r="L21" s="76" t="str">
        <f t="shared" ref="L21:L26" si="4">IFERROR(J21/I21*100,"")</f>
        <v/>
      </c>
    </row>
    <row r="22" spans="1:49" x14ac:dyDescent="0.25">
      <c r="B22" s="118" t="s">
        <v>41</v>
      </c>
      <c r="C22" s="119"/>
      <c r="D22" s="119"/>
      <c r="E22" s="119"/>
      <c r="F22" s="119"/>
      <c r="G22" s="65">
        <f>IFERROR(VLOOKUP("5",[1]FP0005PRV2!$A$3:$F$8,3,FALSE),0)</f>
        <v>0</v>
      </c>
      <c r="H22" s="70">
        <f>IFERROR(VLOOKUP("5",[1]FP0005PRV2!$A$3:$F$8,4,FALSE),0)</f>
        <v>0</v>
      </c>
      <c r="I22" s="70">
        <f>IFERROR(VLOOKUP("5",[1]FP0005PRV2!$A$3:$F$8,5,FALSE),0)</f>
        <v>0</v>
      </c>
      <c r="J22" s="65">
        <f>IFERROR(VLOOKUP("5",[1]FP0005PRV2!$A$3:$F$8,6,FALSE),0)</f>
        <v>0</v>
      </c>
      <c r="K22" s="76" t="str">
        <f t="shared" si="3"/>
        <v/>
      </c>
      <c r="L22" s="76" t="str">
        <f t="shared" si="4"/>
        <v/>
      </c>
    </row>
    <row r="23" spans="1:49" ht="15" customHeight="1" x14ac:dyDescent="0.25">
      <c r="B23" s="133" t="s">
        <v>69</v>
      </c>
      <c r="C23" s="134"/>
      <c r="D23" s="134"/>
      <c r="E23" s="134"/>
      <c r="F23" s="135"/>
      <c r="G23" s="66">
        <f>G21-G22</f>
        <v>0</v>
      </c>
      <c r="H23" s="71">
        <f>H21-H22</f>
        <v>0</v>
      </c>
      <c r="I23" s="71">
        <f>I21-I22</f>
        <v>0</v>
      </c>
      <c r="J23" s="66">
        <f>J21-J22</f>
        <v>0</v>
      </c>
      <c r="K23" s="77" t="str">
        <f t="shared" si="3"/>
        <v/>
      </c>
      <c r="L23" s="77" t="str">
        <f t="shared" si="4"/>
        <v/>
      </c>
    </row>
    <row r="24" spans="1:49" s="36" customFormat="1" ht="15" customHeight="1" x14ac:dyDescent="0.25">
      <c r="A24"/>
      <c r="B24" s="118" t="s">
        <v>23</v>
      </c>
      <c r="C24" s="119"/>
      <c r="D24" s="119"/>
      <c r="E24" s="119"/>
      <c r="F24" s="119"/>
      <c r="G24" s="65">
        <v>5098451.28</v>
      </c>
      <c r="H24" s="70">
        <v>5331324</v>
      </c>
      <c r="I24" s="70">
        <v>5331324</v>
      </c>
      <c r="J24" s="65">
        <v>5814356.3600000003</v>
      </c>
      <c r="K24" s="76">
        <f t="shared" si="3"/>
        <v>114.04161853636464</v>
      </c>
      <c r="L24" s="76">
        <f t="shared" si="4"/>
        <v>109.06027020680042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36" customFormat="1" ht="15" customHeight="1" x14ac:dyDescent="0.25">
      <c r="A25"/>
      <c r="B25" s="118" t="s">
        <v>74</v>
      </c>
      <c r="C25" s="119"/>
      <c r="D25" s="119"/>
      <c r="E25" s="119"/>
      <c r="F25" s="119"/>
      <c r="G25" s="65">
        <v>-5813779.4800000004</v>
      </c>
      <c r="H25" s="70">
        <v>-2615813</v>
      </c>
      <c r="I25" s="70">
        <v>-2615813</v>
      </c>
      <c r="J25" s="65">
        <v>-3525919.73</v>
      </c>
      <c r="K25" s="76">
        <f t="shared" si="3"/>
        <v>60.647634505738083</v>
      </c>
      <c r="L25" s="76">
        <f t="shared" si="4"/>
        <v>134.79249969321202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46" customFormat="1" x14ac:dyDescent="0.25">
      <c r="A26" s="45"/>
      <c r="B26" s="133" t="s">
        <v>76</v>
      </c>
      <c r="C26" s="134"/>
      <c r="D26" s="134"/>
      <c r="E26" s="134"/>
      <c r="F26" s="135"/>
      <c r="G26" s="66">
        <f>+G23+G24+G25</f>
        <v>-715328.20000000019</v>
      </c>
      <c r="H26" s="66">
        <f>+H23+H24+H25</f>
        <v>2715511</v>
      </c>
      <c r="I26" s="66">
        <f>+I23+I24+I25</f>
        <v>2715511</v>
      </c>
      <c r="J26" s="66">
        <f>+J23+J24+J25</f>
        <v>2288436.6300000004</v>
      </c>
      <c r="K26" s="77">
        <f t="shared" si="3"/>
        <v>-319.91421979449427</v>
      </c>
      <c r="L26" s="77">
        <f t="shared" si="4"/>
        <v>84.272780703153117</v>
      </c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</row>
    <row r="27" spans="1:49" x14ac:dyDescent="0.25">
      <c r="B27" s="127" t="s">
        <v>77</v>
      </c>
      <c r="C27" s="127"/>
      <c r="D27" s="127"/>
      <c r="E27" s="127"/>
      <c r="F27" s="127"/>
      <c r="G27" s="67">
        <f>+G16+G26</f>
        <v>-4.6566128730773926E-9</v>
      </c>
      <c r="H27" s="67">
        <f>+H16+H26</f>
        <v>0</v>
      </c>
      <c r="I27" s="67">
        <f>+I16+I26</f>
        <v>0</v>
      </c>
      <c r="J27" s="67">
        <f>+J16+J26</f>
        <v>0</v>
      </c>
      <c r="K27" s="74"/>
      <c r="L27" s="74"/>
    </row>
    <row r="29" spans="1:49" x14ac:dyDescent="0.25"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1:49" x14ac:dyDescent="0.25">
      <c r="B30" s="113" t="s">
        <v>83</v>
      </c>
      <c r="C30" s="113"/>
      <c r="D30" s="113"/>
      <c r="E30" s="113"/>
      <c r="F30" s="113"/>
      <c r="G30" s="113"/>
      <c r="H30" s="113"/>
      <c r="I30" s="113"/>
      <c r="J30" s="113"/>
      <c r="K30" s="113"/>
      <c r="L30" s="113"/>
    </row>
    <row r="31" spans="1:49" ht="15" customHeight="1" x14ac:dyDescent="0.25">
      <c r="B31" s="113" t="s">
        <v>84</v>
      </c>
      <c r="C31" s="113"/>
      <c r="D31" s="113"/>
      <c r="E31" s="113"/>
      <c r="F31" s="113"/>
      <c r="G31" s="113"/>
      <c r="H31" s="113"/>
      <c r="I31" s="113"/>
      <c r="J31" s="113"/>
      <c r="K31" s="113"/>
      <c r="L31" s="113"/>
    </row>
    <row r="32" spans="1:49" ht="15" customHeight="1" x14ac:dyDescent="0.25">
      <c r="B32" s="113" t="s">
        <v>86</v>
      </c>
      <c r="C32" s="113"/>
      <c r="D32" s="113"/>
      <c r="E32" s="113"/>
      <c r="F32" s="113"/>
      <c r="G32" s="113"/>
      <c r="H32" s="113"/>
      <c r="I32" s="113"/>
      <c r="J32" s="113"/>
      <c r="K32" s="113"/>
      <c r="L32" s="113"/>
    </row>
    <row r="33" spans="2:12" ht="15" customHeight="1" x14ac:dyDescent="0.25">
      <c r="B33" s="113" t="s">
        <v>87</v>
      </c>
      <c r="C33" s="113"/>
      <c r="D33" s="113"/>
      <c r="E33" s="113"/>
      <c r="F33" s="113"/>
      <c r="G33" s="113"/>
      <c r="H33" s="113"/>
      <c r="I33" s="113"/>
      <c r="J33" s="113"/>
      <c r="K33" s="113"/>
      <c r="L33" s="113"/>
    </row>
    <row r="34" spans="2:12" ht="36.75" customHeight="1" x14ac:dyDescent="0.25"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</row>
    <row r="35" spans="2:12" ht="15" customHeight="1" x14ac:dyDescent="0.25">
      <c r="B35" s="114" t="s">
        <v>88</v>
      </c>
      <c r="C35" s="114"/>
      <c r="D35" s="114"/>
      <c r="E35" s="114"/>
      <c r="F35" s="114"/>
      <c r="G35" s="114"/>
      <c r="H35" s="114"/>
      <c r="I35" s="114"/>
      <c r="J35" s="114"/>
      <c r="K35" s="114"/>
      <c r="L35" s="114"/>
    </row>
    <row r="36" spans="2:12" x14ac:dyDescent="0.25"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</row>
  </sheetData>
  <mergeCells count="31">
    <mergeCell ref="B32:L32"/>
    <mergeCell ref="B2:L2"/>
    <mergeCell ref="B4:L4"/>
    <mergeCell ref="B6:L6"/>
    <mergeCell ref="B17:L17"/>
    <mergeCell ref="B5:L5"/>
    <mergeCell ref="B3:L3"/>
    <mergeCell ref="B26:F26"/>
    <mergeCell ref="B23:F23"/>
    <mergeCell ref="B18:F18"/>
    <mergeCell ref="B24:F24"/>
    <mergeCell ref="B25:F25"/>
    <mergeCell ref="B19:F19"/>
    <mergeCell ref="B20:F20"/>
    <mergeCell ref="B21:F21"/>
    <mergeCell ref="B1:L1"/>
    <mergeCell ref="B33:L34"/>
    <mergeCell ref="B35:L36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  <mergeCell ref="B31:L31"/>
    <mergeCell ref="B7:F7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L120"/>
  <sheetViews>
    <sheetView topLeftCell="A3" zoomScale="90" zoomScaleNormal="90" workbookViewId="0">
      <selection activeCell="H20" sqref="H2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2" spans="2:12" ht="15.75" customHeight="1" x14ac:dyDescent="0.25">
      <c r="B2" s="112" t="s">
        <v>17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2:12" ht="18" x14ac:dyDescent="0.25"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</row>
    <row r="4" spans="2:12" ht="15.75" customHeight="1" x14ac:dyDescent="0.25">
      <c r="B4" s="112" t="s">
        <v>72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</row>
    <row r="5" spans="2:12" ht="18" x14ac:dyDescent="0.25"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</row>
    <row r="6" spans="2:12" ht="15.75" customHeight="1" x14ac:dyDescent="0.25">
      <c r="B6" s="112" t="s">
        <v>53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</row>
    <row r="7" spans="2:12" ht="18" x14ac:dyDescent="0.25"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</row>
    <row r="8" spans="2:12" ht="45" customHeight="1" x14ac:dyDescent="0.25">
      <c r="B8" s="143" t="s">
        <v>8</v>
      </c>
      <c r="C8" s="144"/>
      <c r="D8" s="144"/>
      <c r="E8" s="144"/>
      <c r="F8" s="145"/>
      <c r="G8" s="78" t="s">
        <v>90</v>
      </c>
      <c r="H8" s="35" t="s">
        <v>105</v>
      </c>
      <c r="I8" s="35" t="s">
        <v>108</v>
      </c>
      <c r="J8" s="35" t="s">
        <v>109</v>
      </c>
      <c r="K8" s="35" t="s">
        <v>35</v>
      </c>
      <c r="L8" s="35" t="s">
        <v>68</v>
      </c>
    </row>
    <row r="9" spans="2:12" x14ac:dyDescent="0.25">
      <c r="B9" s="140">
        <v>1</v>
      </c>
      <c r="C9" s="141"/>
      <c r="D9" s="141"/>
      <c r="E9" s="141"/>
      <c r="F9" s="142"/>
      <c r="G9" s="37">
        <v>2</v>
      </c>
      <c r="H9" s="37">
        <v>3</v>
      </c>
      <c r="I9" s="37">
        <v>4</v>
      </c>
      <c r="J9" s="37">
        <v>5</v>
      </c>
      <c r="K9" s="37" t="s">
        <v>51</v>
      </c>
      <c r="L9" s="37" t="s">
        <v>52</v>
      </c>
    </row>
    <row r="10" spans="2:12" x14ac:dyDescent="0.25">
      <c r="B10" s="6"/>
      <c r="C10" s="6"/>
      <c r="D10" s="6"/>
      <c r="E10" s="6"/>
      <c r="F10" s="10" t="s">
        <v>67</v>
      </c>
      <c r="G10" s="85">
        <v>38057908.32</v>
      </c>
      <c r="H10" s="86">
        <v>23458741</v>
      </c>
      <c r="I10" s="86">
        <v>23458741</v>
      </c>
      <c r="J10" s="88">
        <v>23507424.25</v>
      </c>
      <c r="K10" s="97">
        <f>J10/G10*100</f>
        <v>61.76751505191497</v>
      </c>
      <c r="L10" s="97">
        <f>J10/I10*100</f>
        <v>100.20752712176669</v>
      </c>
    </row>
    <row r="11" spans="2:12" x14ac:dyDescent="0.25">
      <c r="B11" s="6">
        <v>6</v>
      </c>
      <c r="C11" s="6"/>
      <c r="D11" s="6"/>
      <c r="E11" s="6"/>
      <c r="F11" s="6" t="s">
        <v>3</v>
      </c>
      <c r="G11" s="80">
        <v>38057908.32</v>
      </c>
      <c r="H11" s="33">
        <v>23458741</v>
      </c>
      <c r="I11" s="33">
        <v>23458741</v>
      </c>
      <c r="J11" s="80">
        <v>23507424.25</v>
      </c>
      <c r="K11" s="97">
        <f t="shared" ref="K11:K32" si="0">J11/G11*100</f>
        <v>61.76751505191497</v>
      </c>
      <c r="L11" s="97">
        <f t="shared" ref="L11:L32" si="1">J11/I11*100</f>
        <v>100.20752712176669</v>
      </c>
    </row>
    <row r="12" spans="2:12" ht="25.5" x14ac:dyDescent="0.25">
      <c r="B12" s="6"/>
      <c r="C12" s="10">
        <v>63</v>
      </c>
      <c r="D12" s="10"/>
      <c r="E12" s="10"/>
      <c r="F12" s="10" t="s">
        <v>21</v>
      </c>
      <c r="G12" s="79">
        <v>19928906.760000002</v>
      </c>
      <c r="H12" s="4">
        <v>3827955</v>
      </c>
      <c r="I12" s="4">
        <v>3827955</v>
      </c>
      <c r="J12" s="87">
        <v>4295024.25</v>
      </c>
      <c r="K12" s="84">
        <f t="shared" si="0"/>
        <v>21.551730366969714</v>
      </c>
      <c r="L12" s="84">
        <f t="shared" si="1"/>
        <v>112.20153450079742</v>
      </c>
    </row>
    <row r="13" spans="2:12" x14ac:dyDescent="0.25">
      <c r="B13" s="7"/>
      <c r="C13" s="7"/>
      <c r="D13" s="7">
        <v>631</v>
      </c>
      <c r="E13" s="7"/>
      <c r="F13" s="7" t="s">
        <v>42</v>
      </c>
      <c r="G13" s="79"/>
      <c r="H13" s="4"/>
      <c r="I13" s="4"/>
      <c r="J13" s="87"/>
      <c r="K13" s="84"/>
      <c r="L13" s="84"/>
    </row>
    <row r="14" spans="2:12" x14ac:dyDescent="0.25">
      <c r="B14" s="7"/>
      <c r="C14" s="7"/>
      <c r="D14" s="7"/>
      <c r="E14" s="7">
        <v>6311</v>
      </c>
      <c r="F14" s="7" t="s">
        <v>43</v>
      </c>
      <c r="G14" s="79"/>
      <c r="H14" s="4"/>
      <c r="I14" s="4"/>
      <c r="J14" s="87"/>
      <c r="K14" s="84"/>
      <c r="L14" s="84"/>
    </row>
    <row r="15" spans="2:12" ht="27" customHeight="1" x14ac:dyDescent="0.25">
      <c r="B15" s="7"/>
      <c r="C15" s="7"/>
      <c r="D15" s="7">
        <v>632</v>
      </c>
      <c r="E15" s="7"/>
      <c r="F15" s="23" t="s">
        <v>91</v>
      </c>
      <c r="G15" s="79">
        <v>17897695.129999999</v>
      </c>
      <c r="H15" s="4">
        <v>494778</v>
      </c>
      <c r="I15" s="4">
        <v>494778</v>
      </c>
      <c r="J15" s="87">
        <v>1223123.3600000001</v>
      </c>
      <c r="K15" s="84">
        <f t="shared" si="0"/>
        <v>6.8339713639987574</v>
      </c>
      <c r="L15" s="84">
        <f t="shared" si="1"/>
        <v>247.20649665102331</v>
      </c>
    </row>
    <row r="16" spans="2:12" ht="15" customHeight="1" x14ac:dyDescent="0.25">
      <c r="B16" s="7"/>
      <c r="C16" s="7"/>
      <c r="D16" s="7"/>
      <c r="E16" s="7">
        <v>6321</v>
      </c>
      <c r="F16" s="23" t="s">
        <v>92</v>
      </c>
      <c r="G16" s="79">
        <v>195138.07</v>
      </c>
      <c r="H16" s="4">
        <v>446238</v>
      </c>
      <c r="I16" s="4">
        <v>446238</v>
      </c>
      <c r="J16" s="87">
        <v>237878.68</v>
      </c>
      <c r="K16" s="84">
        <f t="shared" si="0"/>
        <v>121.90275326593114</v>
      </c>
      <c r="L16" s="84">
        <f t="shared" si="1"/>
        <v>53.307580259861332</v>
      </c>
    </row>
    <row r="17" spans="2:12" ht="15" customHeight="1" x14ac:dyDescent="0.25">
      <c r="B17" s="7"/>
      <c r="C17" s="7"/>
      <c r="D17" s="7"/>
      <c r="E17" s="7">
        <v>6322</v>
      </c>
      <c r="F17" s="23" t="s">
        <v>106</v>
      </c>
      <c r="G17" s="79"/>
      <c r="H17" s="4">
        <v>6791</v>
      </c>
      <c r="I17" s="4">
        <v>6791</v>
      </c>
      <c r="J17" s="87"/>
      <c r="K17" s="84"/>
      <c r="L17" s="84">
        <f t="shared" si="1"/>
        <v>0</v>
      </c>
    </row>
    <row r="18" spans="2:12" ht="15" customHeight="1" x14ac:dyDescent="0.25">
      <c r="B18" s="7"/>
      <c r="C18" s="7"/>
      <c r="D18" s="7"/>
      <c r="E18" s="7">
        <v>6323</v>
      </c>
      <c r="F18" s="23" t="s">
        <v>93</v>
      </c>
      <c r="G18" s="79">
        <v>3171294.02</v>
      </c>
      <c r="H18" s="4">
        <v>41749</v>
      </c>
      <c r="I18" s="4">
        <v>41749</v>
      </c>
      <c r="J18" s="87">
        <v>1027744.68</v>
      </c>
      <c r="K18" s="84">
        <f t="shared" si="0"/>
        <v>32.407738718594118</v>
      </c>
      <c r="L18" s="84">
        <f t="shared" si="1"/>
        <v>2461.7228676135956</v>
      </c>
    </row>
    <row r="19" spans="2:12" ht="15" customHeight="1" x14ac:dyDescent="0.25">
      <c r="B19" s="7"/>
      <c r="C19" s="7"/>
      <c r="D19" s="7"/>
      <c r="E19" s="7">
        <v>6324</v>
      </c>
      <c r="F19" s="23" t="s">
        <v>94</v>
      </c>
      <c r="G19" s="79">
        <v>14531263.039999999</v>
      </c>
      <c r="H19" s="4"/>
      <c r="I19" s="4"/>
      <c r="J19" s="87">
        <v>-42500</v>
      </c>
      <c r="K19" s="84">
        <f t="shared" si="0"/>
        <v>-0.2924728558213478</v>
      </c>
      <c r="L19" s="84"/>
    </row>
    <row r="20" spans="2:12" ht="15" customHeight="1" x14ac:dyDescent="0.25">
      <c r="B20" s="7"/>
      <c r="C20" s="7"/>
      <c r="D20" s="7">
        <v>634</v>
      </c>
      <c r="E20" s="7"/>
      <c r="F20" s="23" t="s">
        <v>95</v>
      </c>
      <c r="G20" s="79">
        <v>1902376.07</v>
      </c>
      <c r="H20" s="4">
        <v>3012328</v>
      </c>
      <c r="I20" s="4">
        <v>3012328</v>
      </c>
      <c r="J20" s="87">
        <v>2929121.33</v>
      </c>
      <c r="K20" s="84">
        <f t="shared" si="0"/>
        <v>153.97172915447786</v>
      </c>
      <c r="L20" s="84">
        <f t="shared" si="1"/>
        <v>97.237795153781391</v>
      </c>
    </row>
    <row r="21" spans="2:12" ht="15" customHeight="1" x14ac:dyDescent="0.25">
      <c r="B21" s="7"/>
      <c r="C21" s="7"/>
      <c r="D21" s="7"/>
      <c r="E21" s="7">
        <v>6341</v>
      </c>
      <c r="F21" s="23" t="s">
        <v>96</v>
      </c>
      <c r="G21" s="79">
        <v>80.48</v>
      </c>
      <c r="H21" s="4">
        <v>1150703</v>
      </c>
      <c r="I21" s="4">
        <v>1150703</v>
      </c>
      <c r="J21" s="87"/>
      <c r="K21" s="84">
        <f t="shared" si="0"/>
        <v>0</v>
      </c>
      <c r="L21" s="84">
        <f t="shared" si="1"/>
        <v>0</v>
      </c>
    </row>
    <row r="22" spans="2:12" ht="15" customHeight="1" x14ac:dyDescent="0.25">
      <c r="B22" s="7"/>
      <c r="C22" s="7"/>
      <c r="D22" s="7"/>
      <c r="E22" s="7">
        <v>6342</v>
      </c>
      <c r="F22" s="23" t="s">
        <v>97</v>
      </c>
      <c r="G22" s="79">
        <v>1902295.59</v>
      </c>
      <c r="H22" s="4">
        <v>1861625</v>
      </c>
      <c r="I22" s="4">
        <v>1861625</v>
      </c>
      <c r="J22" s="87">
        <v>2929121.33</v>
      </c>
      <c r="K22" s="84">
        <f t="shared" si="0"/>
        <v>153.97824320246676</v>
      </c>
      <c r="L22" s="84">
        <f t="shared" si="1"/>
        <v>157.34217847310819</v>
      </c>
    </row>
    <row r="23" spans="2:12" ht="24.6" customHeight="1" x14ac:dyDescent="0.25">
      <c r="B23" s="7"/>
      <c r="C23" s="7"/>
      <c r="D23" s="7">
        <v>636</v>
      </c>
      <c r="E23" s="7"/>
      <c r="F23" s="23" t="s">
        <v>98</v>
      </c>
      <c r="G23" s="79">
        <v>128835.56</v>
      </c>
      <c r="H23" s="4">
        <v>320849</v>
      </c>
      <c r="I23" s="4">
        <v>320849</v>
      </c>
      <c r="J23" s="87">
        <v>142779.56</v>
      </c>
      <c r="K23" s="84">
        <f t="shared" si="0"/>
        <v>110.82309884010284</v>
      </c>
      <c r="L23" s="84">
        <f t="shared" si="1"/>
        <v>44.500546986277037</v>
      </c>
    </row>
    <row r="24" spans="2:12" ht="24.6" customHeight="1" x14ac:dyDescent="0.25">
      <c r="B24" s="7"/>
      <c r="C24" s="7"/>
      <c r="D24" s="7"/>
      <c r="E24" s="7">
        <v>6361</v>
      </c>
      <c r="F24" s="23" t="s">
        <v>99</v>
      </c>
      <c r="G24" s="79">
        <v>108835.56</v>
      </c>
      <c r="H24" s="4">
        <v>320849</v>
      </c>
      <c r="I24" s="4">
        <v>320849</v>
      </c>
      <c r="J24" s="87">
        <v>122779.56</v>
      </c>
      <c r="K24" s="84">
        <f t="shared" si="0"/>
        <v>112.81198902270543</v>
      </c>
      <c r="L24" s="84">
        <f t="shared" si="1"/>
        <v>38.267085139738633</v>
      </c>
    </row>
    <row r="25" spans="2:12" ht="32.450000000000003" customHeight="1" x14ac:dyDescent="0.25">
      <c r="B25" s="7"/>
      <c r="C25" s="7"/>
      <c r="D25" s="7"/>
      <c r="E25" s="7">
        <v>6362</v>
      </c>
      <c r="F25" s="23" t="s">
        <v>100</v>
      </c>
      <c r="G25" s="79">
        <v>20000</v>
      </c>
      <c r="H25" s="4"/>
      <c r="I25" s="4"/>
      <c r="J25" s="87">
        <v>20000</v>
      </c>
      <c r="K25" s="84">
        <f t="shared" si="0"/>
        <v>100</v>
      </c>
      <c r="L25" s="84"/>
    </row>
    <row r="26" spans="2:12" ht="25.5" x14ac:dyDescent="0.25">
      <c r="B26" s="7"/>
      <c r="C26" s="7">
        <v>66</v>
      </c>
      <c r="D26" s="8"/>
      <c r="E26" s="8"/>
      <c r="F26" s="10" t="s">
        <v>24</v>
      </c>
      <c r="G26" s="79">
        <v>2014911.31</v>
      </c>
      <c r="H26" s="4">
        <v>2200000</v>
      </c>
      <c r="I26" s="4">
        <v>2200000</v>
      </c>
      <c r="J26" s="87">
        <v>1926320.84</v>
      </c>
      <c r="K26" s="84">
        <f t="shared" si="0"/>
        <v>95.603257098199521</v>
      </c>
      <c r="L26" s="84">
        <f t="shared" si="1"/>
        <v>87.560038181818186</v>
      </c>
    </row>
    <row r="27" spans="2:12" ht="25.5" x14ac:dyDescent="0.25">
      <c r="B27" s="7"/>
      <c r="C27" s="15"/>
      <c r="D27" s="7">
        <v>661</v>
      </c>
      <c r="E27" s="8"/>
      <c r="F27" s="10" t="s">
        <v>44</v>
      </c>
      <c r="G27" s="79">
        <v>2014911.31</v>
      </c>
      <c r="H27" s="4">
        <v>2200000</v>
      </c>
      <c r="I27" s="4">
        <v>2200000</v>
      </c>
      <c r="J27" s="87">
        <v>1926320.84</v>
      </c>
      <c r="K27" s="84">
        <f t="shared" si="0"/>
        <v>95.603257098199521</v>
      </c>
      <c r="L27" s="84">
        <f t="shared" si="1"/>
        <v>87.560038181818186</v>
      </c>
    </row>
    <row r="28" spans="2:12" x14ac:dyDescent="0.25">
      <c r="B28" s="7"/>
      <c r="C28" s="15"/>
      <c r="D28" s="8"/>
      <c r="E28" s="7">
        <v>6615</v>
      </c>
      <c r="F28" s="10" t="s">
        <v>101</v>
      </c>
      <c r="G28" s="79">
        <v>2014911.31</v>
      </c>
      <c r="H28" s="4">
        <v>2200000</v>
      </c>
      <c r="I28" s="4">
        <v>2200000</v>
      </c>
      <c r="J28" s="87">
        <v>1926320.84</v>
      </c>
      <c r="K28" s="84">
        <f t="shared" si="0"/>
        <v>95.603257098199521</v>
      </c>
      <c r="L28" s="84">
        <f t="shared" si="1"/>
        <v>87.560038181818186</v>
      </c>
    </row>
    <row r="29" spans="2:12" x14ac:dyDescent="0.25">
      <c r="B29" s="7"/>
      <c r="C29" s="7">
        <v>67</v>
      </c>
      <c r="D29" s="8"/>
      <c r="E29" s="8"/>
      <c r="F29" s="10" t="s">
        <v>102</v>
      </c>
      <c r="G29" s="79">
        <v>16114090.25</v>
      </c>
      <c r="H29" s="4">
        <v>17430786</v>
      </c>
      <c r="I29" s="4">
        <v>17430786</v>
      </c>
      <c r="J29" s="87">
        <v>17286079.16</v>
      </c>
      <c r="K29" s="84">
        <f t="shared" si="0"/>
        <v>107.27306904589294</v>
      </c>
      <c r="L29" s="84">
        <f t="shared" si="1"/>
        <v>99.169820339713894</v>
      </c>
    </row>
    <row r="30" spans="2:12" x14ac:dyDescent="0.25">
      <c r="B30" s="7"/>
      <c r="C30" s="7"/>
      <c r="D30" s="7">
        <v>671</v>
      </c>
      <c r="E30" s="7"/>
      <c r="F30" s="10" t="s">
        <v>102</v>
      </c>
      <c r="G30" s="79">
        <v>16114090.25</v>
      </c>
      <c r="H30" s="4">
        <v>17430786</v>
      </c>
      <c r="I30" s="4">
        <v>17430786</v>
      </c>
      <c r="J30" s="87">
        <v>17286079.16</v>
      </c>
      <c r="K30" s="84">
        <f t="shared" si="0"/>
        <v>107.27306904589294</v>
      </c>
      <c r="L30" s="84">
        <f t="shared" si="1"/>
        <v>99.169820339713894</v>
      </c>
    </row>
    <row r="31" spans="2:12" ht="25.5" x14ac:dyDescent="0.25">
      <c r="B31" s="7"/>
      <c r="C31" s="7"/>
      <c r="D31" s="8"/>
      <c r="E31" s="7">
        <v>6711</v>
      </c>
      <c r="F31" s="10" t="s">
        <v>103</v>
      </c>
      <c r="G31" s="79">
        <v>14597327.01</v>
      </c>
      <c r="H31" s="4">
        <v>16796151</v>
      </c>
      <c r="I31" s="4">
        <v>16796151</v>
      </c>
      <c r="J31" s="87">
        <v>16682387.27</v>
      </c>
      <c r="K31" s="84">
        <f t="shared" si="0"/>
        <v>114.28384976627306</v>
      </c>
      <c r="L31" s="84">
        <f t="shared" si="1"/>
        <v>99.322679761571564</v>
      </c>
    </row>
    <row r="32" spans="2:12" ht="25.5" x14ac:dyDescent="0.25">
      <c r="B32" s="7"/>
      <c r="C32" s="7"/>
      <c r="D32" s="8"/>
      <c r="E32" s="7">
        <v>6712</v>
      </c>
      <c r="F32" s="10" t="s">
        <v>104</v>
      </c>
      <c r="G32" s="79">
        <v>1516763.24</v>
      </c>
      <c r="H32" s="4">
        <v>634635</v>
      </c>
      <c r="I32" s="4">
        <v>634635</v>
      </c>
      <c r="J32" s="87">
        <v>603691.89</v>
      </c>
      <c r="K32" s="84">
        <f t="shared" si="0"/>
        <v>39.801326540587837</v>
      </c>
      <c r="L32" s="84">
        <f t="shared" si="1"/>
        <v>95.124266704483688</v>
      </c>
    </row>
    <row r="33" spans="2:12" x14ac:dyDescent="0.25">
      <c r="B33" s="15">
        <v>7</v>
      </c>
      <c r="C33" s="7"/>
      <c r="D33" s="8"/>
      <c r="E33" s="8"/>
      <c r="F33" s="10" t="s">
        <v>33</v>
      </c>
      <c r="G33" s="81"/>
      <c r="H33" s="34"/>
      <c r="I33" s="34"/>
      <c r="J33" s="34"/>
      <c r="K33" s="28"/>
      <c r="L33" s="28"/>
    </row>
    <row r="34" spans="2:12" ht="30.75" customHeight="1" x14ac:dyDescent="0.25">
      <c r="B34" s="7"/>
      <c r="C34" s="7">
        <v>72</v>
      </c>
      <c r="D34" s="8"/>
      <c r="E34" s="8"/>
      <c r="F34" s="23" t="s">
        <v>34</v>
      </c>
      <c r="G34" s="79"/>
      <c r="H34" s="4"/>
      <c r="I34" s="4"/>
      <c r="J34" s="28"/>
      <c r="K34" s="28"/>
      <c r="L34" s="28"/>
    </row>
    <row r="35" spans="2:12" x14ac:dyDescent="0.25">
      <c r="B35" s="7"/>
      <c r="C35" s="7"/>
      <c r="D35" s="7">
        <v>721</v>
      </c>
      <c r="E35" s="7"/>
      <c r="F35" s="23" t="s">
        <v>45</v>
      </c>
      <c r="G35" s="79"/>
      <c r="H35" s="4"/>
      <c r="I35" s="4"/>
      <c r="J35" s="28"/>
      <c r="K35" s="28"/>
      <c r="L35" s="28"/>
    </row>
    <row r="36" spans="2:12" x14ac:dyDescent="0.25">
      <c r="B36" s="7"/>
      <c r="C36" s="7"/>
      <c r="D36" s="7"/>
      <c r="E36" s="7">
        <v>7211</v>
      </c>
      <c r="F36" s="23" t="s">
        <v>46</v>
      </c>
      <c r="G36" s="79"/>
      <c r="H36" s="4"/>
      <c r="I36" s="4"/>
      <c r="J36" s="28"/>
      <c r="K36" s="28"/>
      <c r="L36" s="28"/>
    </row>
    <row r="37" spans="2:12" x14ac:dyDescent="0.25">
      <c r="B37" s="7"/>
      <c r="C37" s="7"/>
      <c r="D37" s="7"/>
      <c r="E37" s="7" t="s">
        <v>22</v>
      </c>
      <c r="F37" s="23"/>
      <c r="G37" s="79"/>
      <c r="H37" s="4"/>
      <c r="I37" s="4"/>
      <c r="J37" s="28"/>
      <c r="K37" s="28"/>
      <c r="L37" s="28"/>
    </row>
    <row r="38" spans="2:12" ht="18" x14ac:dyDescent="0.25"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</row>
    <row r="39" spans="2:12" ht="36.75" customHeight="1" x14ac:dyDescent="0.25">
      <c r="B39" s="143" t="s">
        <v>8</v>
      </c>
      <c r="C39" s="144"/>
      <c r="D39" s="144"/>
      <c r="E39" s="144"/>
      <c r="F39" s="145"/>
      <c r="G39" s="35" t="s">
        <v>107</v>
      </c>
      <c r="H39" s="35" t="s">
        <v>105</v>
      </c>
      <c r="I39" s="35" t="s">
        <v>108</v>
      </c>
      <c r="J39" s="35" t="s">
        <v>109</v>
      </c>
      <c r="K39" s="35" t="s">
        <v>35</v>
      </c>
      <c r="L39" s="35" t="s">
        <v>68</v>
      </c>
    </row>
    <row r="40" spans="2:12" x14ac:dyDescent="0.25">
      <c r="B40" s="140">
        <v>1</v>
      </c>
      <c r="C40" s="141"/>
      <c r="D40" s="141"/>
      <c r="E40" s="141"/>
      <c r="F40" s="142"/>
      <c r="G40" s="37">
        <v>2</v>
      </c>
      <c r="H40" s="37">
        <v>3</v>
      </c>
      <c r="I40" s="37">
        <v>4</v>
      </c>
      <c r="J40" s="37">
        <v>5</v>
      </c>
      <c r="K40" s="90" t="s">
        <v>51</v>
      </c>
      <c r="L40" s="37" t="s">
        <v>52</v>
      </c>
    </row>
    <row r="41" spans="2:12" x14ac:dyDescent="0.25">
      <c r="B41" s="6"/>
      <c r="C41" s="6"/>
      <c r="D41" s="6"/>
      <c r="E41" s="6"/>
      <c r="F41" s="6" t="s">
        <v>66</v>
      </c>
      <c r="G41" s="85">
        <v>37342580.119999997</v>
      </c>
      <c r="H41" s="86">
        <v>26174252</v>
      </c>
      <c r="I41" s="86">
        <v>26174252</v>
      </c>
      <c r="J41" s="88">
        <v>25795860.879999999</v>
      </c>
      <c r="K41" s="84">
        <f>J41/G41*100</f>
        <v>69.078946331788714</v>
      </c>
      <c r="L41" s="84">
        <f>J41/I41*100</f>
        <v>98.554338362754351</v>
      </c>
    </row>
    <row r="42" spans="2:12" x14ac:dyDescent="0.25">
      <c r="B42" s="6">
        <v>3</v>
      </c>
      <c r="C42" s="6"/>
      <c r="D42" s="6"/>
      <c r="E42" s="6"/>
      <c r="F42" s="6" t="s">
        <v>4</v>
      </c>
      <c r="G42" s="85">
        <v>19390862.699999999</v>
      </c>
      <c r="H42" s="86">
        <v>22286812</v>
      </c>
      <c r="I42" s="86">
        <v>22286812</v>
      </c>
      <c r="J42" s="88">
        <v>21743288.23</v>
      </c>
      <c r="K42" s="84">
        <f t="shared" ref="K42:K105" si="2">J42/G42*100</f>
        <v>112.13161872369919</v>
      </c>
      <c r="L42" s="84">
        <f t="shared" ref="L42:L105" si="3">J42/I42*100</f>
        <v>97.561231413447558</v>
      </c>
    </row>
    <row r="43" spans="2:12" x14ac:dyDescent="0.25">
      <c r="B43" s="6"/>
      <c r="C43" s="10">
        <v>31</v>
      </c>
      <c r="D43" s="10"/>
      <c r="E43" s="10"/>
      <c r="F43" s="10" t="s">
        <v>5</v>
      </c>
      <c r="G43" s="79">
        <v>7624477.8600000003</v>
      </c>
      <c r="H43" s="4">
        <v>10462773</v>
      </c>
      <c r="I43" s="4">
        <v>10462773</v>
      </c>
      <c r="J43" s="87">
        <v>10375405.619999999</v>
      </c>
      <c r="K43" s="84">
        <f t="shared" si="2"/>
        <v>136.08021179302105</v>
      </c>
      <c r="L43" s="84">
        <f t="shared" si="3"/>
        <v>99.164969172130554</v>
      </c>
    </row>
    <row r="44" spans="2:12" x14ac:dyDescent="0.25">
      <c r="B44" s="7"/>
      <c r="C44" s="7"/>
      <c r="D44" s="7">
        <v>311</v>
      </c>
      <c r="E44" s="7"/>
      <c r="F44" s="7" t="s">
        <v>47</v>
      </c>
      <c r="G44" s="79">
        <v>6268385.3899999997</v>
      </c>
      <c r="H44" s="4">
        <v>8663905</v>
      </c>
      <c r="I44" s="4">
        <v>8663905</v>
      </c>
      <c r="J44" s="87">
        <v>8629969.5800000001</v>
      </c>
      <c r="K44" s="84">
        <f t="shared" si="2"/>
        <v>137.67452131720319</v>
      </c>
      <c r="L44" s="84">
        <f t="shared" si="3"/>
        <v>99.608312648857535</v>
      </c>
    </row>
    <row r="45" spans="2:12" x14ac:dyDescent="0.25">
      <c r="B45" s="7"/>
      <c r="C45" s="7"/>
      <c r="D45" s="7"/>
      <c r="E45" s="7">
        <v>3111</v>
      </c>
      <c r="F45" s="7" t="s">
        <v>48</v>
      </c>
      <c r="G45" s="79">
        <v>5907686.0099999998</v>
      </c>
      <c r="H45" s="4">
        <v>8334864</v>
      </c>
      <c r="I45" s="4">
        <v>8334864</v>
      </c>
      <c r="J45" s="87">
        <v>8304227.8099999996</v>
      </c>
      <c r="K45" s="84">
        <f t="shared" si="2"/>
        <v>140.56650600494592</v>
      </c>
      <c r="L45" s="84">
        <f t="shared" si="3"/>
        <v>99.632433234663452</v>
      </c>
    </row>
    <row r="46" spans="2:12" x14ac:dyDescent="0.25">
      <c r="B46" s="7"/>
      <c r="C46" s="7"/>
      <c r="D46" s="7"/>
      <c r="E46" s="7">
        <v>3113</v>
      </c>
      <c r="F46" s="7" t="s">
        <v>110</v>
      </c>
      <c r="G46" s="79">
        <v>179328.37</v>
      </c>
      <c r="H46" s="4">
        <v>300288</v>
      </c>
      <c r="I46" s="4">
        <v>300288</v>
      </c>
      <c r="J46" s="87">
        <v>276989.67</v>
      </c>
      <c r="K46" s="84">
        <f t="shared" si="2"/>
        <v>154.45948122988014</v>
      </c>
      <c r="L46" s="84">
        <f t="shared" si="3"/>
        <v>92.241338315217376</v>
      </c>
    </row>
    <row r="47" spans="2:12" x14ac:dyDescent="0.25">
      <c r="B47" s="7"/>
      <c r="C47" s="7"/>
      <c r="D47" s="7"/>
      <c r="E47" s="7">
        <v>3114</v>
      </c>
      <c r="F47" s="7" t="s">
        <v>111</v>
      </c>
      <c r="G47" s="79">
        <v>181371.01</v>
      </c>
      <c r="H47" s="4">
        <v>48753</v>
      </c>
      <c r="I47" s="4">
        <v>48753</v>
      </c>
      <c r="J47" s="87">
        <v>48752.1</v>
      </c>
      <c r="K47" s="84">
        <f t="shared" si="2"/>
        <v>26.879764301913518</v>
      </c>
      <c r="L47" s="84">
        <f t="shared" si="3"/>
        <v>99.998153959756323</v>
      </c>
    </row>
    <row r="48" spans="2:12" x14ac:dyDescent="0.25">
      <c r="B48" s="7"/>
      <c r="C48" s="7"/>
      <c r="D48" s="7">
        <v>312</v>
      </c>
      <c r="E48" s="7"/>
      <c r="F48" s="7" t="s">
        <v>112</v>
      </c>
      <c r="G48" s="79">
        <v>321642.74</v>
      </c>
      <c r="H48" s="4">
        <v>352173</v>
      </c>
      <c r="I48" s="4">
        <v>352173</v>
      </c>
      <c r="J48" s="87">
        <v>345864.72</v>
      </c>
      <c r="K48" s="84">
        <f t="shared" si="2"/>
        <v>107.53070938271449</v>
      </c>
      <c r="L48" s="84">
        <f t="shared" si="3"/>
        <v>98.208755356032398</v>
      </c>
    </row>
    <row r="49" spans="2:12" x14ac:dyDescent="0.25">
      <c r="B49" s="7"/>
      <c r="C49" s="7"/>
      <c r="D49" s="7"/>
      <c r="E49" s="7">
        <v>3121</v>
      </c>
      <c r="F49" s="7" t="s">
        <v>112</v>
      </c>
      <c r="G49" s="79">
        <v>321642.74</v>
      </c>
      <c r="H49" s="4">
        <v>352173</v>
      </c>
      <c r="I49" s="4">
        <v>352173</v>
      </c>
      <c r="J49" s="87">
        <v>345864.72</v>
      </c>
      <c r="K49" s="84">
        <f t="shared" si="2"/>
        <v>107.53070938271449</v>
      </c>
      <c r="L49" s="84">
        <f t="shared" si="3"/>
        <v>98.208755356032398</v>
      </c>
    </row>
    <row r="50" spans="2:12" x14ac:dyDescent="0.25">
      <c r="B50" s="7"/>
      <c r="C50" s="7"/>
      <c r="D50" s="7">
        <v>313</v>
      </c>
      <c r="E50" s="7"/>
      <c r="F50" s="7" t="s">
        <v>113</v>
      </c>
      <c r="G50" s="79">
        <v>1034449.73</v>
      </c>
      <c r="H50" s="4">
        <v>1426695</v>
      </c>
      <c r="I50" s="4">
        <v>1426695</v>
      </c>
      <c r="J50" s="87">
        <v>1399571.32</v>
      </c>
      <c r="K50" s="84">
        <f t="shared" si="2"/>
        <v>135.29621395908723</v>
      </c>
      <c r="L50" s="84">
        <f t="shared" si="3"/>
        <v>98.098845233213822</v>
      </c>
    </row>
    <row r="51" spans="2:12" x14ac:dyDescent="0.25">
      <c r="B51" s="7"/>
      <c r="C51" s="7"/>
      <c r="D51" s="7"/>
      <c r="E51" s="7">
        <v>3132</v>
      </c>
      <c r="F51" s="7" t="s">
        <v>114</v>
      </c>
      <c r="G51" s="79">
        <v>1034449.73</v>
      </c>
      <c r="H51" s="4">
        <v>1426695</v>
      </c>
      <c r="I51" s="4">
        <v>1426695</v>
      </c>
      <c r="J51" s="87">
        <v>1399571.32</v>
      </c>
      <c r="K51" s="84">
        <f t="shared" si="2"/>
        <v>135.29621395908723</v>
      </c>
      <c r="L51" s="84">
        <f t="shared" si="3"/>
        <v>98.098845233213822</v>
      </c>
    </row>
    <row r="52" spans="2:12" x14ac:dyDescent="0.25">
      <c r="B52" s="7"/>
      <c r="C52" s="7">
        <v>32</v>
      </c>
      <c r="D52" s="8"/>
      <c r="E52" s="8"/>
      <c r="F52" s="7" t="s">
        <v>18</v>
      </c>
      <c r="G52" s="79">
        <v>11730483.73</v>
      </c>
      <c r="H52" s="4">
        <v>11801232</v>
      </c>
      <c r="I52" s="4">
        <v>11801232</v>
      </c>
      <c r="J52" s="87">
        <v>11331541.460000001</v>
      </c>
      <c r="K52" s="84">
        <f t="shared" si="2"/>
        <v>96.59909787880504</v>
      </c>
      <c r="L52" s="84">
        <f t="shared" si="3"/>
        <v>96.019987235231042</v>
      </c>
    </row>
    <row r="53" spans="2:12" x14ac:dyDescent="0.25">
      <c r="B53" s="7"/>
      <c r="C53" s="7"/>
      <c r="D53" s="7">
        <v>321</v>
      </c>
      <c r="E53" s="7"/>
      <c r="F53" s="7" t="s">
        <v>49</v>
      </c>
      <c r="G53" s="79">
        <v>750409.63</v>
      </c>
      <c r="H53" s="4">
        <v>755243</v>
      </c>
      <c r="I53" s="4">
        <v>755243</v>
      </c>
      <c r="J53" s="87">
        <v>713190.43</v>
      </c>
      <c r="K53" s="84">
        <f t="shared" si="2"/>
        <v>95.040148938387162</v>
      </c>
      <c r="L53" s="84">
        <f t="shared" si="3"/>
        <v>94.43191529084018</v>
      </c>
    </row>
    <row r="54" spans="2:12" x14ac:dyDescent="0.25">
      <c r="B54" s="7"/>
      <c r="C54" s="15"/>
      <c r="D54" s="7"/>
      <c r="E54" s="7">
        <v>3211</v>
      </c>
      <c r="F54" s="23" t="s">
        <v>50</v>
      </c>
      <c r="G54" s="79">
        <v>408437.71</v>
      </c>
      <c r="H54" s="4">
        <v>402172</v>
      </c>
      <c r="I54" s="4">
        <v>402172</v>
      </c>
      <c r="J54" s="87">
        <v>409130.8</v>
      </c>
      <c r="K54" s="84">
        <f t="shared" si="2"/>
        <v>100.16969295024202</v>
      </c>
      <c r="L54" s="84">
        <f t="shared" si="3"/>
        <v>101.73030444685358</v>
      </c>
    </row>
    <row r="55" spans="2:12" x14ac:dyDescent="0.25">
      <c r="B55" s="7"/>
      <c r="C55" s="15"/>
      <c r="D55" s="8"/>
      <c r="E55" s="7">
        <v>3212</v>
      </c>
      <c r="F55" s="7" t="s">
        <v>115</v>
      </c>
      <c r="G55" s="79">
        <v>269162.71000000002</v>
      </c>
      <c r="H55" s="4">
        <v>288124</v>
      </c>
      <c r="I55" s="4">
        <v>288124</v>
      </c>
      <c r="J55" s="87">
        <v>269135.25</v>
      </c>
      <c r="K55" s="84">
        <f t="shared" si="2"/>
        <v>99.989797992448501</v>
      </c>
      <c r="L55" s="84">
        <f t="shared" si="3"/>
        <v>93.409521594868878</v>
      </c>
    </row>
    <row r="56" spans="2:12" x14ac:dyDescent="0.25">
      <c r="B56" s="7"/>
      <c r="C56" s="7"/>
      <c r="D56" s="8"/>
      <c r="E56" s="7">
        <v>3213</v>
      </c>
      <c r="F56" s="7" t="s">
        <v>116</v>
      </c>
      <c r="G56" s="79">
        <v>71253.210000000006</v>
      </c>
      <c r="H56" s="4">
        <v>62956</v>
      </c>
      <c r="I56" s="4">
        <v>92956</v>
      </c>
      <c r="J56" s="87">
        <v>33493.379999999997</v>
      </c>
      <c r="K56" s="84">
        <f t="shared" si="2"/>
        <v>47.00613488150217</v>
      </c>
      <c r="L56" s="84">
        <f t="shared" si="3"/>
        <v>36.031434226946082</v>
      </c>
    </row>
    <row r="57" spans="2:12" x14ac:dyDescent="0.25">
      <c r="B57" s="7"/>
      <c r="C57" s="7"/>
      <c r="D57" s="8"/>
      <c r="E57" s="7">
        <v>3214</v>
      </c>
      <c r="F57" s="7" t="s">
        <v>117</v>
      </c>
      <c r="G57" s="79">
        <v>1556</v>
      </c>
      <c r="H57" s="4">
        <v>1991</v>
      </c>
      <c r="I57" s="4">
        <v>1991</v>
      </c>
      <c r="J57" s="87">
        <v>1431</v>
      </c>
      <c r="K57" s="84">
        <f t="shared" si="2"/>
        <v>91.966580976863753</v>
      </c>
      <c r="L57" s="84">
        <f t="shared" si="3"/>
        <v>71.873430436966345</v>
      </c>
    </row>
    <row r="58" spans="2:12" x14ac:dyDescent="0.25">
      <c r="B58" s="7"/>
      <c r="C58" s="7"/>
      <c r="D58" s="7">
        <v>322</v>
      </c>
      <c r="E58" s="7"/>
      <c r="F58" s="7" t="s">
        <v>118</v>
      </c>
      <c r="G58" s="79">
        <v>1389404.35</v>
      </c>
      <c r="H58" s="4">
        <v>1641231</v>
      </c>
      <c r="I58" s="4">
        <v>1641231</v>
      </c>
      <c r="J58" s="87">
        <v>1294648.69</v>
      </c>
      <c r="K58" s="84">
        <f t="shared" si="2"/>
        <v>93.180123554385005</v>
      </c>
      <c r="L58" s="84">
        <f t="shared" si="3"/>
        <v>78.88278310609536</v>
      </c>
    </row>
    <row r="59" spans="2:12" x14ac:dyDescent="0.25">
      <c r="B59" s="7"/>
      <c r="C59" s="7"/>
      <c r="D59" s="7"/>
      <c r="E59" s="7">
        <v>3221</v>
      </c>
      <c r="F59" s="7" t="s">
        <v>119</v>
      </c>
      <c r="G59" s="79">
        <v>57605.2</v>
      </c>
      <c r="H59" s="4">
        <v>49506</v>
      </c>
      <c r="I59" s="4">
        <v>49506</v>
      </c>
      <c r="J59" s="89">
        <v>49658.76</v>
      </c>
      <c r="K59" s="84">
        <f t="shared" si="2"/>
        <v>86.205342573239932</v>
      </c>
      <c r="L59" s="84">
        <f t="shared" si="3"/>
        <v>100.30856865834446</v>
      </c>
    </row>
    <row r="60" spans="2:12" x14ac:dyDescent="0.25">
      <c r="B60" s="7"/>
      <c r="C60" s="7"/>
      <c r="D60" s="7"/>
      <c r="E60" s="7">
        <v>3222</v>
      </c>
      <c r="F60" s="7" t="s">
        <v>120</v>
      </c>
      <c r="G60" s="79">
        <v>700778.68</v>
      </c>
      <c r="H60" s="4">
        <v>599693</v>
      </c>
      <c r="I60" s="4">
        <v>599693</v>
      </c>
      <c r="J60" s="87">
        <v>477562.17</v>
      </c>
      <c r="K60" s="84">
        <f t="shared" si="2"/>
        <v>68.147360019571366</v>
      </c>
      <c r="L60" s="84">
        <f t="shared" si="3"/>
        <v>79.634441289126272</v>
      </c>
    </row>
    <row r="61" spans="2:12" x14ac:dyDescent="0.25">
      <c r="B61" s="7"/>
      <c r="C61" s="7"/>
      <c r="D61" s="7"/>
      <c r="E61" s="7">
        <v>3223</v>
      </c>
      <c r="F61" s="7" t="s">
        <v>121</v>
      </c>
      <c r="G61" s="79">
        <v>343079.89</v>
      </c>
      <c r="H61" s="4">
        <v>403766</v>
      </c>
      <c r="I61" s="4">
        <v>403766</v>
      </c>
      <c r="J61" s="87">
        <v>344306.31</v>
      </c>
      <c r="K61" s="84">
        <f t="shared" si="2"/>
        <v>100.35747359018914</v>
      </c>
      <c r="L61" s="84">
        <f t="shared" si="3"/>
        <v>85.273725375588825</v>
      </c>
    </row>
    <row r="62" spans="2:12" x14ac:dyDescent="0.25">
      <c r="B62" s="7"/>
      <c r="C62" s="7"/>
      <c r="D62" s="7"/>
      <c r="E62" s="7">
        <v>3224</v>
      </c>
      <c r="F62" s="7" t="s">
        <v>122</v>
      </c>
      <c r="G62" s="79">
        <v>231793.02</v>
      </c>
      <c r="H62" s="4">
        <v>501575</v>
      </c>
      <c r="I62" s="4">
        <v>501575</v>
      </c>
      <c r="J62" s="87">
        <v>327074.42</v>
      </c>
      <c r="K62" s="84">
        <f t="shared" si="2"/>
        <v>141.106242112036</v>
      </c>
      <c r="L62" s="84">
        <f t="shared" si="3"/>
        <v>65.20947415640731</v>
      </c>
    </row>
    <row r="63" spans="2:12" x14ac:dyDescent="0.25">
      <c r="B63" s="7"/>
      <c r="C63" s="7"/>
      <c r="D63" s="7"/>
      <c r="E63" s="7">
        <v>3225</v>
      </c>
      <c r="F63" s="7" t="s">
        <v>123</v>
      </c>
      <c r="G63" s="79">
        <v>23720.93</v>
      </c>
      <c r="H63" s="4">
        <v>60146</v>
      </c>
      <c r="I63" s="4">
        <v>60146</v>
      </c>
      <c r="J63" s="87">
        <v>56966.84</v>
      </c>
      <c r="K63" s="84">
        <f t="shared" si="2"/>
        <v>240.15432784465025</v>
      </c>
      <c r="L63" s="84">
        <f t="shared" si="3"/>
        <v>94.714261962557771</v>
      </c>
    </row>
    <row r="64" spans="2:12" x14ac:dyDescent="0.25">
      <c r="B64" s="7"/>
      <c r="C64" s="7"/>
      <c r="D64" s="7"/>
      <c r="E64" s="7">
        <v>3227</v>
      </c>
      <c r="F64" s="7" t="s">
        <v>124</v>
      </c>
      <c r="G64" s="79">
        <v>32426.63</v>
      </c>
      <c r="H64" s="4">
        <v>26545</v>
      </c>
      <c r="I64" s="4">
        <v>26545</v>
      </c>
      <c r="J64" s="87">
        <v>39080.19</v>
      </c>
      <c r="K64" s="84">
        <f t="shared" si="2"/>
        <v>120.51881432020535</v>
      </c>
      <c r="L64" s="84">
        <f t="shared" si="3"/>
        <v>147.22241476737616</v>
      </c>
    </row>
    <row r="65" spans="2:12" x14ac:dyDescent="0.25">
      <c r="B65" s="7"/>
      <c r="C65" s="7"/>
      <c r="D65" s="7">
        <v>323</v>
      </c>
      <c r="E65" s="7"/>
      <c r="F65" s="7" t="s">
        <v>125</v>
      </c>
      <c r="G65" s="79">
        <v>7738591.6799999997</v>
      </c>
      <c r="H65" s="4">
        <v>7297807</v>
      </c>
      <c r="I65" s="4">
        <v>7297807</v>
      </c>
      <c r="J65" s="87">
        <v>7372361.29</v>
      </c>
      <c r="K65" s="84">
        <f t="shared" si="2"/>
        <v>95.267480115968596</v>
      </c>
      <c r="L65" s="84">
        <f t="shared" si="3"/>
        <v>101.02159854323361</v>
      </c>
    </row>
    <row r="66" spans="2:12" x14ac:dyDescent="0.25">
      <c r="B66" s="7"/>
      <c r="C66" s="7"/>
      <c r="D66" s="7"/>
      <c r="E66" s="7">
        <v>3231</v>
      </c>
      <c r="F66" s="7" t="s">
        <v>126</v>
      </c>
      <c r="G66" s="79">
        <v>199344.36</v>
      </c>
      <c r="H66" s="4">
        <v>237917</v>
      </c>
      <c r="I66" s="4">
        <v>237917</v>
      </c>
      <c r="J66" s="87">
        <v>204952.99</v>
      </c>
      <c r="K66" s="84">
        <f t="shared" si="2"/>
        <v>102.81353834139075</v>
      </c>
      <c r="L66" s="84">
        <f t="shared" si="3"/>
        <v>86.144743755175128</v>
      </c>
    </row>
    <row r="67" spans="2:12" x14ac:dyDescent="0.25">
      <c r="B67" s="7"/>
      <c r="C67" s="7"/>
      <c r="D67" s="7"/>
      <c r="E67" s="7">
        <v>3232</v>
      </c>
      <c r="F67" s="7" t="s">
        <v>127</v>
      </c>
      <c r="G67" s="79">
        <v>1261005.1299999999</v>
      </c>
      <c r="H67" s="4">
        <v>1214689</v>
      </c>
      <c r="I67" s="4">
        <v>1214689</v>
      </c>
      <c r="J67" s="87">
        <v>1965455.58</v>
      </c>
      <c r="K67" s="84">
        <f t="shared" si="2"/>
        <v>155.86420175784696</v>
      </c>
      <c r="L67" s="84">
        <f t="shared" si="3"/>
        <v>161.80730870206284</v>
      </c>
    </row>
    <row r="68" spans="2:12" x14ac:dyDescent="0.25">
      <c r="B68" s="7"/>
      <c r="C68" s="7"/>
      <c r="D68" s="7"/>
      <c r="E68" s="7">
        <v>3233</v>
      </c>
      <c r="F68" s="7" t="s">
        <v>128</v>
      </c>
      <c r="G68" s="79">
        <v>117515.43</v>
      </c>
      <c r="H68" s="4">
        <v>39917</v>
      </c>
      <c r="I68" s="4">
        <v>39917</v>
      </c>
      <c r="J68" s="87">
        <v>47561.36</v>
      </c>
      <c r="K68" s="84">
        <f t="shared" si="2"/>
        <v>40.472438385325233</v>
      </c>
      <c r="L68" s="84">
        <f t="shared" si="3"/>
        <v>119.15063757296389</v>
      </c>
    </row>
    <row r="69" spans="2:12" x14ac:dyDescent="0.25">
      <c r="B69" s="7"/>
      <c r="C69" s="7"/>
      <c r="D69" s="7"/>
      <c r="E69" s="7">
        <v>3234</v>
      </c>
      <c r="F69" s="7" t="s">
        <v>129</v>
      </c>
      <c r="G69" s="79">
        <v>143771.07999999999</v>
      </c>
      <c r="H69" s="4">
        <v>981627</v>
      </c>
      <c r="I69" s="4">
        <v>981627</v>
      </c>
      <c r="J69" s="87">
        <v>946554.98</v>
      </c>
      <c r="K69" s="84">
        <f t="shared" si="2"/>
        <v>658.37648294775283</v>
      </c>
      <c r="L69" s="84">
        <f t="shared" si="3"/>
        <v>96.42715410232195</v>
      </c>
    </row>
    <row r="70" spans="2:12" x14ac:dyDescent="0.25">
      <c r="B70" s="7"/>
      <c r="C70" s="7"/>
      <c r="D70" s="7"/>
      <c r="E70" s="7">
        <v>3235</v>
      </c>
      <c r="F70" s="7" t="s">
        <v>130</v>
      </c>
      <c r="G70" s="79">
        <v>678828.52</v>
      </c>
      <c r="H70" s="4">
        <v>653553</v>
      </c>
      <c r="I70" s="4">
        <v>653553</v>
      </c>
      <c r="J70" s="87">
        <v>627754</v>
      </c>
      <c r="K70" s="84">
        <f t="shared" si="2"/>
        <v>92.476079231320455</v>
      </c>
      <c r="L70" s="84">
        <f t="shared" si="3"/>
        <v>96.052500715320718</v>
      </c>
    </row>
    <row r="71" spans="2:12" x14ac:dyDescent="0.25">
      <c r="B71" s="7"/>
      <c r="C71" s="7"/>
      <c r="D71" s="7"/>
      <c r="E71" s="7">
        <v>3236</v>
      </c>
      <c r="F71" s="7" t="s">
        <v>131</v>
      </c>
      <c r="G71" s="79">
        <v>24662.38</v>
      </c>
      <c r="H71" s="4">
        <v>35835</v>
      </c>
      <c r="I71" s="4">
        <v>35835</v>
      </c>
      <c r="J71" s="87">
        <v>18100.57</v>
      </c>
      <c r="K71" s="84">
        <f t="shared" si="2"/>
        <v>73.393443779554119</v>
      </c>
      <c r="L71" s="84">
        <f t="shared" si="3"/>
        <v>50.510869261894797</v>
      </c>
    </row>
    <row r="72" spans="2:12" x14ac:dyDescent="0.25">
      <c r="B72" s="7"/>
      <c r="C72" s="7"/>
      <c r="D72" s="7"/>
      <c r="E72" s="7">
        <v>3237</v>
      </c>
      <c r="F72" s="7" t="s">
        <v>132</v>
      </c>
      <c r="G72" s="79">
        <v>2838296.01</v>
      </c>
      <c r="H72" s="4">
        <v>3262722</v>
      </c>
      <c r="I72" s="4">
        <v>3262722</v>
      </c>
      <c r="J72" s="87">
        <v>2680851.34</v>
      </c>
      <c r="K72" s="84">
        <f t="shared" si="2"/>
        <v>94.452845318272495</v>
      </c>
      <c r="L72" s="84">
        <f t="shared" si="3"/>
        <v>82.166097509993179</v>
      </c>
    </row>
    <row r="73" spans="2:12" x14ac:dyDescent="0.25">
      <c r="B73" s="7"/>
      <c r="C73" s="7"/>
      <c r="D73" s="7"/>
      <c r="E73" s="7">
        <v>3238</v>
      </c>
      <c r="F73" s="7" t="s">
        <v>133</v>
      </c>
      <c r="G73" s="79">
        <v>187093.62</v>
      </c>
      <c r="H73" s="4">
        <v>203023</v>
      </c>
      <c r="I73" s="4">
        <v>203023</v>
      </c>
      <c r="J73" s="87">
        <v>224267.87</v>
      </c>
      <c r="K73" s="84">
        <f t="shared" si="2"/>
        <v>119.86933065916412</v>
      </c>
      <c r="L73" s="84">
        <f t="shared" si="3"/>
        <v>110.46426759529709</v>
      </c>
    </row>
    <row r="74" spans="2:12" x14ac:dyDescent="0.25">
      <c r="B74" s="7"/>
      <c r="C74" s="7"/>
      <c r="D74" s="7"/>
      <c r="E74" s="7">
        <v>3239</v>
      </c>
      <c r="F74" s="7" t="s">
        <v>134</v>
      </c>
      <c r="G74" s="79">
        <v>2288075.15</v>
      </c>
      <c r="H74" s="4">
        <v>668524</v>
      </c>
      <c r="I74" s="4">
        <v>668524</v>
      </c>
      <c r="J74" s="87">
        <v>656862.6</v>
      </c>
      <c r="K74" s="84">
        <f t="shared" si="2"/>
        <v>28.708086795138698</v>
      </c>
      <c r="L74" s="84">
        <f t="shared" si="3"/>
        <v>98.255649759769284</v>
      </c>
    </row>
    <row r="75" spans="2:12" x14ac:dyDescent="0.25">
      <c r="B75" s="7"/>
      <c r="C75" s="7"/>
      <c r="D75" s="7">
        <v>329</v>
      </c>
      <c r="E75" s="7"/>
      <c r="F75" s="7" t="s">
        <v>135</v>
      </c>
      <c r="G75" s="79">
        <v>1852078.07</v>
      </c>
      <c r="H75" s="4">
        <v>2106951</v>
      </c>
      <c r="I75" s="4">
        <v>2106951</v>
      </c>
      <c r="J75" s="89">
        <v>1951341.05</v>
      </c>
      <c r="K75" s="84">
        <f t="shared" si="2"/>
        <v>105.35954620962605</v>
      </c>
      <c r="L75" s="84">
        <f t="shared" si="3"/>
        <v>92.614448556231252</v>
      </c>
    </row>
    <row r="76" spans="2:12" x14ac:dyDescent="0.25">
      <c r="B76" s="7"/>
      <c r="C76" s="7"/>
      <c r="D76" s="7"/>
      <c r="E76" s="7">
        <v>3292</v>
      </c>
      <c r="F76" s="7" t="s">
        <v>136</v>
      </c>
      <c r="G76" s="79">
        <v>28501.65</v>
      </c>
      <c r="H76" s="4">
        <v>48700</v>
      </c>
      <c r="I76" s="4">
        <v>48700</v>
      </c>
      <c r="J76" s="87">
        <v>40802.120000000003</v>
      </c>
      <c r="K76" s="84">
        <f t="shared" si="2"/>
        <v>143.15704529386895</v>
      </c>
      <c r="L76" s="84">
        <f t="shared" si="3"/>
        <v>83.782587268993851</v>
      </c>
    </row>
    <row r="77" spans="2:12" x14ac:dyDescent="0.25">
      <c r="B77" s="7"/>
      <c r="C77" s="7"/>
      <c r="D77" s="7"/>
      <c r="E77" s="7">
        <v>3293</v>
      </c>
      <c r="F77" s="7" t="s">
        <v>137</v>
      </c>
      <c r="G77" s="79">
        <v>24907.56</v>
      </c>
      <c r="H77" s="4">
        <v>53303</v>
      </c>
      <c r="I77" s="4">
        <v>53303</v>
      </c>
      <c r="J77" s="89">
        <v>41011.919999999998</v>
      </c>
      <c r="K77" s="84">
        <f t="shared" si="2"/>
        <v>164.65651392589237</v>
      </c>
      <c r="L77" s="84">
        <f t="shared" si="3"/>
        <v>76.941110256458359</v>
      </c>
    </row>
    <row r="78" spans="2:12" x14ac:dyDescent="0.25">
      <c r="B78" s="7"/>
      <c r="C78" s="7"/>
      <c r="D78" s="7"/>
      <c r="E78" s="7">
        <v>3294</v>
      </c>
      <c r="F78" s="7" t="s">
        <v>138</v>
      </c>
      <c r="G78" s="79">
        <v>1768971.28</v>
      </c>
      <c r="H78" s="4">
        <v>1978049</v>
      </c>
      <c r="I78" s="4">
        <v>1978049</v>
      </c>
      <c r="J78" s="87">
        <v>1832132.68</v>
      </c>
      <c r="K78" s="84">
        <f t="shared" si="2"/>
        <v>103.57051585371131</v>
      </c>
      <c r="L78" s="84">
        <f t="shared" si="3"/>
        <v>92.623220152786914</v>
      </c>
    </row>
    <row r="79" spans="2:12" x14ac:dyDescent="0.25">
      <c r="B79" s="7"/>
      <c r="C79" s="7"/>
      <c r="D79" s="7"/>
      <c r="E79" s="7">
        <v>3295</v>
      </c>
      <c r="F79" s="7" t="s">
        <v>139</v>
      </c>
      <c r="G79" s="79">
        <v>16969.7</v>
      </c>
      <c r="H79" s="4">
        <v>16590</v>
      </c>
      <c r="I79" s="4">
        <v>16590</v>
      </c>
      <c r="J79" s="87">
        <v>23773.65</v>
      </c>
      <c r="K79" s="84">
        <f t="shared" si="2"/>
        <v>140.09469819737532</v>
      </c>
      <c r="L79" s="84">
        <f t="shared" si="3"/>
        <v>143.30108499095843</v>
      </c>
    </row>
    <row r="80" spans="2:12" x14ac:dyDescent="0.25">
      <c r="B80" s="7"/>
      <c r="C80" s="7"/>
      <c r="D80" s="7"/>
      <c r="E80" s="7">
        <v>3296</v>
      </c>
      <c r="F80" s="7" t="s">
        <v>172</v>
      </c>
      <c r="G80" s="79"/>
      <c r="H80" s="4">
        <v>500</v>
      </c>
      <c r="I80" s="4">
        <v>500</v>
      </c>
      <c r="J80" s="87"/>
      <c r="K80" s="84"/>
      <c r="L80" s="84">
        <f t="shared" si="3"/>
        <v>0</v>
      </c>
    </row>
    <row r="81" spans="2:12" x14ac:dyDescent="0.25">
      <c r="B81" s="7"/>
      <c r="C81" s="7"/>
      <c r="D81" s="7"/>
      <c r="E81" s="7">
        <v>3299</v>
      </c>
      <c r="F81" s="7" t="s">
        <v>135</v>
      </c>
      <c r="G81" s="79">
        <v>12727.88</v>
      </c>
      <c r="H81" s="4">
        <v>9809</v>
      </c>
      <c r="I81" s="4">
        <v>9809</v>
      </c>
      <c r="J81" s="87">
        <v>13620.68</v>
      </c>
      <c r="K81" s="84">
        <f t="shared" si="2"/>
        <v>107.01452244992882</v>
      </c>
      <c r="L81" s="84">
        <f t="shared" si="3"/>
        <v>138.85900703435621</v>
      </c>
    </row>
    <row r="82" spans="2:12" x14ac:dyDescent="0.25">
      <c r="B82" s="7"/>
      <c r="C82" s="7">
        <v>34</v>
      </c>
      <c r="D82" s="7"/>
      <c r="E82" s="7"/>
      <c r="F82" s="7" t="s">
        <v>140</v>
      </c>
      <c r="G82" s="79">
        <v>591.98</v>
      </c>
      <c r="H82" s="4">
        <v>807</v>
      </c>
      <c r="I82" s="4">
        <v>807</v>
      </c>
      <c r="J82" s="87">
        <v>458.57</v>
      </c>
      <c r="K82" s="84">
        <f t="shared" si="2"/>
        <v>77.463765667759048</v>
      </c>
      <c r="L82" s="84">
        <f t="shared" si="3"/>
        <v>56.824039653035932</v>
      </c>
    </row>
    <row r="83" spans="2:12" x14ac:dyDescent="0.25">
      <c r="B83" s="7"/>
      <c r="C83" s="7"/>
      <c r="D83" s="7">
        <v>343</v>
      </c>
      <c r="E83" s="7"/>
      <c r="F83" s="7" t="s">
        <v>141</v>
      </c>
      <c r="G83" s="79">
        <v>591.98</v>
      </c>
      <c r="H83" s="4">
        <v>807</v>
      </c>
      <c r="I83" s="4">
        <v>807</v>
      </c>
      <c r="J83" s="87">
        <v>458.57</v>
      </c>
      <c r="K83" s="84">
        <f t="shared" si="2"/>
        <v>77.463765667759048</v>
      </c>
      <c r="L83" s="84">
        <f t="shared" si="3"/>
        <v>56.824039653035932</v>
      </c>
    </row>
    <row r="84" spans="2:12" x14ac:dyDescent="0.25">
      <c r="B84" s="7"/>
      <c r="C84" s="7"/>
      <c r="D84" s="7"/>
      <c r="E84" s="7">
        <v>3431</v>
      </c>
      <c r="F84" s="7" t="s">
        <v>142</v>
      </c>
      <c r="G84" s="79">
        <v>192.91</v>
      </c>
      <c r="H84" s="4">
        <v>664</v>
      </c>
      <c r="I84" s="4">
        <v>664</v>
      </c>
      <c r="J84" s="87">
        <v>191.4</v>
      </c>
      <c r="K84" s="84">
        <f t="shared" si="2"/>
        <v>99.217251568088756</v>
      </c>
      <c r="L84" s="84">
        <f t="shared" si="3"/>
        <v>28.825301204819276</v>
      </c>
    </row>
    <row r="85" spans="2:12" x14ac:dyDescent="0.25">
      <c r="B85" s="7"/>
      <c r="C85" s="7"/>
      <c r="D85" s="7"/>
      <c r="E85" s="7">
        <v>3433</v>
      </c>
      <c r="F85" s="7" t="s">
        <v>143</v>
      </c>
      <c r="G85" s="79">
        <v>399.07</v>
      </c>
      <c r="H85" s="4">
        <v>143</v>
      </c>
      <c r="I85" s="4">
        <v>143</v>
      </c>
      <c r="J85" s="87">
        <v>267.17</v>
      </c>
      <c r="K85" s="84">
        <f t="shared" si="2"/>
        <v>66.948154459117447</v>
      </c>
      <c r="L85" s="84">
        <f t="shared" si="3"/>
        <v>186.83216783216784</v>
      </c>
    </row>
    <row r="86" spans="2:12" ht="25.5" x14ac:dyDescent="0.25">
      <c r="B86" s="7"/>
      <c r="C86" s="7">
        <v>37</v>
      </c>
      <c r="D86" s="7"/>
      <c r="E86" s="7"/>
      <c r="F86" s="23" t="s">
        <v>144</v>
      </c>
      <c r="G86" s="79">
        <v>19647.61</v>
      </c>
      <c r="H86" s="4">
        <v>22000</v>
      </c>
      <c r="I86" s="4">
        <v>22000</v>
      </c>
      <c r="J86" s="87">
        <v>35882.58</v>
      </c>
      <c r="K86" s="84">
        <f t="shared" si="2"/>
        <v>182.63076272381221</v>
      </c>
      <c r="L86" s="84">
        <f t="shared" si="3"/>
        <v>163.10263636363638</v>
      </c>
    </row>
    <row r="87" spans="2:12" x14ac:dyDescent="0.25">
      <c r="B87" s="7"/>
      <c r="C87" s="7"/>
      <c r="D87" s="7">
        <v>372</v>
      </c>
      <c r="E87" s="7"/>
      <c r="F87" s="7" t="s">
        <v>145</v>
      </c>
      <c r="G87" s="79">
        <v>19647.61</v>
      </c>
      <c r="H87" s="4">
        <v>22000</v>
      </c>
      <c r="I87" s="4">
        <v>22000</v>
      </c>
      <c r="J87" s="87">
        <v>35882.58</v>
      </c>
      <c r="K87" s="84">
        <f t="shared" si="2"/>
        <v>182.63076272381221</v>
      </c>
      <c r="L87" s="84">
        <f t="shared" si="3"/>
        <v>163.10263636363638</v>
      </c>
    </row>
    <row r="88" spans="2:12" x14ac:dyDescent="0.25">
      <c r="B88" s="7"/>
      <c r="C88" s="7"/>
      <c r="D88" s="7"/>
      <c r="E88" s="7">
        <v>3721</v>
      </c>
      <c r="F88" s="7" t="s">
        <v>146</v>
      </c>
      <c r="G88" s="79">
        <v>19647.61</v>
      </c>
      <c r="H88" s="4">
        <v>22000</v>
      </c>
      <c r="I88" s="4">
        <v>22000</v>
      </c>
      <c r="J88" s="87">
        <v>35882.58</v>
      </c>
      <c r="K88" s="84">
        <f t="shared" si="2"/>
        <v>182.63076272381221</v>
      </c>
      <c r="L88" s="84">
        <f t="shared" si="3"/>
        <v>163.10263636363638</v>
      </c>
    </row>
    <row r="89" spans="2:12" ht="25.5" x14ac:dyDescent="0.25">
      <c r="B89" s="7"/>
      <c r="C89" s="7">
        <v>38</v>
      </c>
      <c r="D89" s="7"/>
      <c r="E89" s="7"/>
      <c r="F89" s="23" t="s">
        <v>147</v>
      </c>
      <c r="G89" s="79">
        <v>15661.52</v>
      </c>
      <c r="H89" s="4"/>
      <c r="I89" s="4"/>
      <c r="J89" s="87"/>
      <c r="K89" s="84">
        <f t="shared" si="2"/>
        <v>0</v>
      </c>
      <c r="L89" s="84"/>
    </row>
    <row r="90" spans="2:12" x14ac:dyDescent="0.25">
      <c r="B90" s="7"/>
      <c r="C90" s="7"/>
      <c r="D90" s="7">
        <v>383</v>
      </c>
      <c r="E90" s="7"/>
      <c r="F90" s="7" t="s">
        <v>148</v>
      </c>
      <c r="G90" s="79">
        <v>15661.52</v>
      </c>
      <c r="H90" s="4"/>
      <c r="I90" s="4"/>
      <c r="J90" s="87"/>
      <c r="K90" s="84">
        <f t="shared" si="2"/>
        <v>0</v>
      </c>
      <c r="L90" s="84"/>
    </row>
    <row r="91" spans="2:12" x14ac:dyDescent="0.25">
      <c r="B91" s="7"/>
      <c r="C91" s="7"/>
      <c r="D91" s="7"/>
      <c r="E91" s="7">
        <v>3835</v>
      </c>
      <c r="F91" s="7" t="s">
        <v>149</v>
      </c>
      <c r="G91" s="79">
        <v>15661.52</v>
      </c>
      <c r="H91" s="4"/>
      <c r="I91" s="4"/>
      <c r="J91" s="87"/>
      <c r="K91" s="84">
        <f t="shared" si="2"/>
        <v>0</v>
      </c>
      <c r="L91" s="84"/>
    </row>
    <row r="92" spans="2:12" x14ac:dyDescent="0.25">
      <c r="B92" s="9">
        <v>4</v>
      </c>
      <c r="C92" s="9"/>
      <c r="D92" s="9"/>
      <c r="E92" s="9"/>
      <c r="F92" s="13" t="s">
        <v>6</v>
      </c>
      <c r="G92" s="85">
        <v>17951717.420000002</v>
      </c>
      <c r="H92" s="86">
        <v>3887440</v>
      </c>
      <c r="I92" s="86">
        <v>3887440</v>
      </c>
      <c r="J92" s="88">
        <v>4052572.65</v>
      </c>
      <c r="K92" s="84">
        <f t="shared" si="2"/>
        <v>22.574846490648468</v>
      </c>
      <c r="L92" s="84">
        <f>J92/I92*100</f>
        <v>104.24785077068712</v>
      </c>
    </row>
    <row r="93" spans="2:12" ht="25.5" x14ac:dyDescent="0.25">
      <c r="B93" s="10"/>
      <c r="C93" s="10">
        <v>41</v>
      </c>
      <c r="D93" s="10"/>
      <c r="E93" s="10"/>
      <c r="F93" s="14" t="s">
        <v>7</v>
      </c>
      <c r="G93" s="79">
        <v>36382.959999999999</v>
      </c>
      <c r="H93" s="4">
        <v>56176</v>
      </c>
      <c r="I93" s="5">
        <v>56176</v>
      </c>
      <c r="J93" s="87">
        <v>18768</v>
      </c>
      <c r="K93" s="84">
        <f t="shared" si="2"/>
        <v>51.584587949963392</v>
      </c>
      <c r="L93" s="84">
        <f t="shared" si="3"/>
        <v>33.409285103958986</v>
      </c>
    </row>
    <row r="94" spans="2:12" x14ac:dyDescent="0.25">
      <c r="B94" s="10"/>
      <c r="C94" s="10"/>
      <c r="D94" s="7">
        <v>412</v>
      </c>
      <c r="E94" s="7"/>
      <c r="F94" s="7" t="s">
        <v>150</v>
      </c>
      <c r="G94" s="79">
        <v>36382.959999999999</v>
      </c>
      <c r="H94" s="4">
        <v>56176</v>
      </c>
      <c r="I94" s="5">
        <v>56176</v>
      </c>
      <c r="J94" s="87">
        <v>18768</v>
      </c>
      <c r="K94" s="84">
        <f t="shared" si="2"/>
        <v>51.584587949963392</v>
      </c>
      <c r="L94" s="84">
        <f t="shared" si="3"/>
        <v>33.409285103958986</v>
      </c>
    </row>
    <row r="95" spans="2:12" x14ac:dyDescent="0.25">
      <c r="B95" s="10"/>
      <c r="C95" s="10"/>
      <c r="D95" s="7"/>
      <c r="E95" s="7">
        <v>4123</v>
      </c>
      <c r="F95" s="7" t="s">
        <v>151</v>
      </c>
      <c r="G95" s="79">
        <v>36382.959999999999</v>
      </c>
      <c r="H95" s="4">
        <v>26176</v>
      </c>
      <c r="I95" s="5">
        <v>26176</v>
      </c>
      <c r="J95" s="87">
        <v>18768</v>
      </c>
      <c r="K95" s="84">
        <f t="shared" si="2"/>
        <v>51.584587949963392</v>
      </c>
      <c r="L95" s="84">
        <f t="shared" si="3"/>
        <v>71.699266503667474</v>
      </c>
    </row>
    <row r="96" spans="2:12" x14ac:dyDescent="0.25">
      <c r="B96" s="10"/>
      <c r="C96" s="10"/>
      <c r="D96" s="7"/>
      <c r="E96" s="7">
        <v>4124</v>
      </c>
      <c r="F96" s="7" t="s">
        <v>173</v>
      </c>
      <c r="G96" s="79"/>
      <c r="H96" s="4">
        <v>30000</v>
      </c>
      <c r="I96" s="5">
        <v>30000</v>
      </c>
      <c r="J96" s="87"/>
      <c r="K96" s="84"/>
      <c r="L96" s="84">
        <f t="shared" si="3"/>
        <v>0</v>
      </c>
    </row>
    <row r="97" spans="2:12" x14ac:dyDescent="0.25">
      <c r="B97" s="10"/>
      <c r="C97" s="10">
        <v>42</v>
      </c>
      <c r="D97" s="7"/>
      <c r="E97" s="7"/>
      <c r="F97" s="7" t="s">
        <v>152</v>
      </c>
      <c r="G97" s="79">
        <v>17768647.609999999</v>
      </c>
      <c r="H97" s="4">
        <v>3810264</v>
      </c>
      <c r="I97" s="5">
        <v>3810264</v>
      </c>
      <c r="J97" s="87">
        <v>3966588.28</v>
      </c>
      <c r="K97" s="84">
        <f t="shared" si="2"/>
        <v>22.323523810375121</v>
      </c>
      <c r="L97" s="84">
        <f t="shared" si="3"/>
        <v>104.1027151924381</v>
      </c>
    </row>
    <row r="98" spans="2:12" x14ac:dyDescent="0.25">
      <c r="B98" s="10"/>
      <c r="C98" s="10"/>
      <c r="D98" s="7">
        <v>421</v>
      </c>
      <c r="E98" s="7"/>
      <c r="F98" s="7" t="s">
        <v>153</v>
      </c>
      <c r="G98" s="79">
        <v>13029470.470000001</v>
      </c>
      <c r="H98" s="4">
        <v>2981993</v>
      </c>
      <c r="I98" s="5">
        <v>2981993</v>
      </c>
      <c r="J98" s="87">
        <v>3416197.52</v>
      </c>
      <c r="K98" s="84">
        <f t="shared" si="2"/>
        <v>26.219005046027782</v>
      </c>
      <c r="L98" s="84">
        <f t="shared" si="3"/>
        <v>114.56088327504457</v>
      </c>
    </row>
    <row r="99" spans="2:12" x14ac:dyDescent="0.25">
      <c r="B99" s="10"/>
      <c r="C99" s="10"/>
      <c r="D99" s="7"/>
      <c r="E99" s="7">
        <v>4214</v>
      </c>
      <c r="F99" s="7" t="s">
        <v>154</v>
      </c>
      <c r="G99" s="79">
        <v>13029470.470000001</v>
      </c>
      <c r="H99" s="4">
        <v>2981993</v>
      </c>
      <c r="I99" s="5">
        <v>2981993</v>
      </c>
      <c r="J99" s="87">
        <v>3416197.52</v>
      </c>
      <c r="K99" s="84">
        <f t="shared" si="2"/>
        <v>26.219005046027782</v>
      </c>
      <c r="L99" s="84">
        <f t="shared" si="3"/>
        <v>114.56088327504457</v>
      </c>
    </row>
    <row r="100" spans="2:12" x14ac:dyDescent="0.25">
      <c r="B100" s="10"/>
      <c r="C100" s="10"/>
      <c r="D100" s="7">
        <v>422</v>
      </c>
      <c r="E100" s="7"/>
      <c r="F100" s="7" t="s">
        <v>155</v>
      </c>
      <c r="G100" s="79">
        <v>4041817.52</v>
      </c>
      <c r="H100" s="4">
        <v>646163</v>
      </c>
      <c r="I100" s="5">
        <v>646163</v>
      </c>
      <c r="J100" s="87">
        <v>448266.57</v>
      </c>
      <c r="K100" s="84">
        <f t="shared" si="2"/>
        <v>11.090717672974014</v>
      </c>
      <c r="L100" s="84">
        <f t="shared" si="3"/>
        <v>69.373605421542237</v>
      </c>
    </row>
    <row r="101" spans="2:12" x14ac:dyDescent="0.25">
      <c r="B101" s="10"/>
      <c r="C101" s="10"/>
      <c r="D101" s="7"/>
      <c r="E101" s="7">
        <v>4221</v>
      </c>
      <c r="F101" s="7" t="s">
        <v>156</v>
      </c>
      <c r="G101" s="79">
        <v>443789.36</v>
      </c>
      <c r="H101" s="4">
        <v>135823</v>
      </c>
      <c r="I101" s="5">
        <v>135823</v>
      </c>
      <c r="J101" s="87">
        <v>126082.81</v>
      </c>
      <c r="K101" s="84">
        <f t="shared" si="2"/>
        <v>28.410507633621503</v>
      </c>
      <c r="L101" s="84">
        <f t="shared" si="3"/>
        <v>92.828762433461193</v>
      </c>
    </row>
    <row r="102" spans="2:12" x14ac:dyDescent="0.25">
      <c r="B102" s="10"/>
      <c r="C102" s="10"/>
      <c r="D102" s="7"/>
      <c r="E102" s="7">
        <v>4222</v>
      </c>
      <c r="F102" s="7" t="s">
        <v>157</v>
      </c>
      <c r="G102" s="79">
        <v>1499780.12</v>
      </c>
      <c r="H102" s="4">
        <v>54743</v>
      </c>
      <c r="I102" s="5">
        <v>54743</v>
      </c>
      <c r="J102" s="87">
        <v>86423.01</v>
      </c>
      <c r="K102" s="84">
        <f t="shared" si="2"/>
        <v>5.7623786878839267</v>
      </c>
      <c r="L102" s="84">
        <f t="shared" si="3"/>
        <v>157.87043092267504</v>
      </c>
    </row>
    <row r="103" spans="2:12" x14ac:dyDescent="0.25">
      <c r="B103" s="10"/>
      <c r="C103" s="10"/>
      <c r="D103" s="7"/>
      <c r="E103" s="7">
        <v>4223</v>
      </c>
      <c r="F103" s="7" t="s">
        <v>158</v>
      </c>
      <c r="G103" s="79">
        <v>2885.17</v>
      </c>
      <c r="H103" s="4">
        <v>8272</v>
      </c>
      <c r="I103" s="5">
        <v>8272</v>
      </c>
      <c r="J103" s="87">
        <v>4738.74</v>
      </c>
      <c r="K103" s="84">
        <f t="shared" si="2"/>
        <v>164.2447412110898</v>
      </c>
      <c r="L103" s="84">
        <f t="shared" si="3"/>
        <v>57.286508704061887</v>
      </c>
    </row>
    <row r="104" spans="2:12" x14ac:dyDescent="0.25">
      <c r="B104" s="10"/>
      <c r="C104" s="10"/>
      <c r="D104" s="7"/>
      <c r="E104" s="7">
        <v>4225</v>
      </c>
      <c r="F104" s="7" t="s">
        <v>159</v>
      </c>
      <c r="G104" s="79">
        <v>2059752.56</v>
      </c>
      <c r="H104" s="4">
        <v>398000</v>
      </c>
      <c r="I104" s="5">
        <v>398000</v>
      </c>
      <c r="J104" s="87">
        <v>194186.3</v>
      </c>
      <c r="K104" s="84">
        <f t="shared" si="2"/>
        <v>9.4276518340630187</v>
      </c>
      <c r="L104" s="84">
        <f t="shared" si="3"/>
        <v>48.790527638190952</v>
      </c>
    </row>
    <row r="105" spans="2:12" x14ac:dyDescent="0.25">
      <c r="B105" s="10"/>
      <c r="C105" s="10"/>
      <c r="D105" s="7"/>
      <c r="E105" s="7">
        <v>4227</v>
      </c>
      <c r="F105" s="7" t="s">
        <v>160</v>
      </c>
      <c r="G105" s="79">
        <v>35610.31</v>
      </c>
      <c r="H105" s="4">
        <v>49325</v>
      </c>
      <c r="I105" s="5">
        <v>49325</v>
      </c>
      <c r="J105" s="87">
        <v>36835.71</v>
      </c>
      <c r="K105" s="84">
        <f t="shared" si="2"/>
        <v>103.44113825462344</v>
      </c>
      <c r="L105" s="84">
        <f t="shared" si="3"/>
        <v>74.679594526102377</v>
      </c>
    </row>
    <row r="106" spans="2:12" x14ac:dyDescent="0.25">
      <c r="B106" s="10"/>
      <c r="C106" s="10"/>
      <c r="D106" s="7">
        <v>423</v>
      </c>
      <c r="E106" s="7"/>
      <c r="F106" s="7" t="s">
        <v>161</v>
      </c>
      <c r="G106" s="79">
        <v>78787.320000000007</v>
      </c>
      <c r="H106" s="4">
        <v>143826</v>
      </c>
      <c r="I106" s="5">
        <v>143826</v>
      </c>
      <c r="J106" s="87">
        <v>93965.39</v>
      </c>
      <c r="K106" s="84">
        <f t="shared" ref="K106:K115" si="4">J106/G106*100</f>
        <v>119.2646100920808</v>
      </c>
      <c r="L106" s="84">
        <f t="shared" ref="L106:L115" si="5">J106/I106*100</f>
        <v>65.332686718673955</v>
      </c>
    </row>
    <row r="107" spans="2:12" x14ac:dyDescent="0.25">
      <c r="B107" s="10"/>
      <c r="C107" s="10"/>
      <c r="D107" s="7"/>
      <c r="E107" s="7">
        <v>4231</v>
      </c>
      <c r="F107" s="7" t="s">
        <v>162</v>
      </c>
      <c r="G107" s="79">
        <v>47537.32</v>
      </c>
      <c r="H107" s="4">
        <v>111325</v>
      </c>
      <c r="I107" s="5">
        <v>111325</v>
      </c>
      <c r="J107" s="87">
        <v>92791.79</v>
      </c>
      <c r="K107" s="84">
        <f t="shared" si="4"/>
        <v>195.19777303390262</v>
      </c>
      <c r="L107" s="84">
        <f t="shared" si="5"/>
        <v>83.352158095665843</v>
      </c>
    </row>
    <row r="108" spans="2:12" x14ac:dyDescent="0.25">
      <c r="B108" s="10"/>
      <c r="C108" s="10"/>
      <c r="D108" s="7"/>
      <c r="E108" s="7">
        <v>4233</v>
      </c>
      <c r="F108" s="7" t="s">
        <v>163</v>
      </c>
      <c r="G108" s="79">
        <v>31250</v>
      </c>
      <c r="H108" s="4">
        <v>32501</v>
      </c>
      <c r="I108" s="5">
        <v>32501</v>
      </c>
      <c r="J108" s="87">
        <v>1173.5999999999999</v>
      </c>
      <c r="K108" s="84">
        <f t="shared" si="4"/>
        <v>3.7555199999999997</v>
      </c>
      <c r="L108" s="84">
        <f t="shared" si="5"/>
        <v>3.6109658164364169</v>
      </c>
    </row>
    <row r="109" spans="2:12" x14ac:dyDescent="0.25">
      <c r="B109" s="10"/>
      <c r="C109" s="10"/>
      <c r="D109" s="7">
        <v>424</v>
      </c>
      <c r="E109" s="7"/>
      <c r="F109" s="7" t="s">
        <v>164</v>
      </c>
      <c r="G109" s="79">
        <v>388.52</v>
      </c>
      <c r="H109" s="4">
        <v>664</v>
      </c>
      <c r="I109" s="5">
        <v>664</v>
      </c>
      <c r="J109" s="87">
        <v>264.8</v>
      </c>
      <c r="K109" s="84">
        <f t="shared" si="4"/>
        <v>68.156079481107795</v>
      </c>
      <c r="L109" s="84">
        <f t="shared" si="5"/>
        <v>39.879518072289159</v>
      </c>
    </row>
    <row r="110" spans="2:12" x14ac:dyDescent="0.25">
      <c r="B110" s="10"/>
      <c r="C110" s="10"/>
      <c r="D110" s="7"/>
      <c r="E110" s="7">
        <v>4241</v>
      </c>
      <c r="F110" s="7" t="s">
        <v>165</v>
      </c>
      <c r="G110" s="79">
        <v>388.52</v>
      </c>
      <c r="H110" s="4">
        <v>664</v>
      </c>
      <c r="I110" s="5">
        <v>664</v>
      </c>
      <c r="J110" s="87">
        <v>264.8</v>
      </c>
      <c r="K110" s="84">
        <f t="shared" si="4"/>
        <v>68.156079481107795</v>
      </c>
      <c r="L110" s="84">
        <f t="shared" si="5"/>
        <v>39.879518072289159</v>
      </c>
    </row>
    <row r="111" spans="2:12" x14ac:dyDescent="0.25">
      <c r="B111" s="10"/>
      <c r="C111" s="10"/>
      <c r="D111" s="7">
        <v>426</v>
      </c>
      <c r="E111" s="7"/>
      <c r="F111" s="7" t="s">
        <v>166</v>
      </c>
      <c r="G111" s="79">
        <v>618183.78</v>
      </c>
      <c r="H111" s="4">
        <v>37617</v>
      </c>
      <c r="I111" s="5">
        <v>37617</v>
      </c>
      <c r="J111" s="87">
        <v>7894</v>
      </c>
      <c r="K111" s="84">
        <f t="shared" si="4"/>
        <v>1.2769665357444349</v>
      </c>
      <c r="L111" s="84">
        <f t="shared" si="5"/>
        <v>20.985192864928091</v>
      </c>
    </row>
    <row r="112" spans="2:12" x14ac:dyDescent="0.25">
      <c r="B112" s="10"/>
      <c r="C112" s="10"/>
      <c r="D112" s="7"/>
      <c r="E112" s="7">
        <v>4262</v>
      </c>
      <c r="F112" s="7" t="s">
        <v>167</v>
      </c>
      <c r="G112" s="79">
        <v>618183.78</v>
      </c>
      <c r="H112" s="4">
        <v>37617</v>
      </c>
      <c r="I112" s="5">
        <v>37617</v>
      </c>
      <c r="J112" s="87">
        <v>7894</v>
      </c>
      <c r="K112" s="84">
        <f t="shared" si="4"/>
        <v>1.2769665357444349</v>
      </c>
      <c r="L112" s="84">
        <f t="shared" si="5"/>
        <v>20.985192864928091</v>
      </c>
    </row>
    <row r="113" spans="2:12" x14ac:dyDescent="0.25">
      <c r="B113" s="10"/>
      <c r="C113" s="10">
        <v>45</v>
      </c>
      <c r="D113" s="7"/>
      <c r="E113" s="7"/>
      <c r="F113" s="7" t="s">
        <v>168</v>
      </c>
      <c r="G113" s="79">
        <v>146686.85</v>
      </c>
      <c r="H113" s="4">
        <v>21000</v>
      </c>
      <c r="I113" s="5">
        <v>21000</v>
      </c>
      <c r="J113" s="87">
        <v>67216.37</v>
      </c>
      <c r="K113" s="84">
        <f t="shared" si="4"/>
        <v>45.823037307025132</v>
      </c>
      <c r="L113" s="84">
        <f t="shared" si="5"/>
        <v>320.07795238095235</v>
      </c>
    </row>
    <row r="114" spans="2:12" x14ac:dyDescent="0.25">
      <c r="B114" s="10"/>
      <c r="C114" s="10"/>
      <c r="D114" s="7">
        <v>452</v>
      </c>
      <c r="E114" s="7"/>
      <c r="F114" s="7" t="s">
        <v>169</v>
      </c>
      <c r="G114" s="79">
        <v>146686.85</v>
      </c>
      <c r="H114" s="4">
        <v>21000</v>
      </c>
      <c r="I114" s="5">
        <v>21000</v>
      </c>
      <c r="J114" s="87">
        <v>67216.37</v>
      </c>
      <c r="K114" s="84">
        <f t="shared" si="4"/>
        <v>45.823037307025132</v>
      </c>
      <c r="L114" s="84">
        <f t="shared" si="5"/>
        <v>320.07795238095235</v>
      </c>
    </row>
    <row r="115" spans="2:12" x14ac:dyDescent="0.25">
      <c r="B115" s="10"/>
      <c r="C115" s="10" t="s">
        <v>22</v>
      </c>
      <c r="D115" s="7"/>
      <c r="E115" s="7">
        <v>4521</v>
      </c>
      <c r="F115" s="7" t="s">
        <v>169</v>
      </c>
      <c r="G115" s="79">
        <v>146686.85</v>
      </c>
      <c r="H115" s="4">
        <v>21000</v>
      </c>
      <c r="I115" s="5">
        <v>21000</v>
      </c>
      <c r="J115" s="87">
        <v>67216.37</v>
      </c>
      <c r="K115" s="84">
        <f t="shared" si="4"/>
        <v>45.823037307025132</v>
      </c>
      <c r="L115" s="84">
        <f t="shared" si="5"/>
        <v>320.07795238095235</v>
      </c>
    </row>
    <row r="118" spans="2:12" ht="15" customHeight="1" x14ac:dyDescent="0.25"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</row>
    <row r="119" spans="2:12" x14ac:dyDescent="0.25"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</row>
    <row r="120" spans="2:12" ht="4.5" customHeight="1" x14ac:dyDescent="0.25"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</row>
  </sheetData>
  <mergeCells count="12">
    <mergeCell ref="B1:L1"/>
    <mergeCell ref="B2:L2"/>
    <mergeCell ref="B4:L4"/>
    <mergeCell ref="B6:L6"/>
    <mergeCell ref="B40:F40"/>
    <mergeCell ref="B9:F9"/>
    <mergeCell ref="B39:F39"/>
    <mergeCell ref="B8:F8"/>
    <mergeCell ref="B7:L7"/>
    <mergeCell ref="B5:L5"/>
    <mergeCell ref="B38:L38"/>
    <mergeCell ref="B3:L3"/>
  </mergeCells>
  <pageMargins left="0.70866141732283472" right="0.70866141732283472" top="0.74803149606299213" bottom="0.74803149606299213" header="0.31496062992125984" footer="0.31496062992125984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B1:K37"/>
  <sheetViews>
    <sheetView workbookViewId="0">
      <selection activeCell="L17" sqref="L17"/>
    </sheetView>
  </sheetViews>
  <sheetFormatPr defaultRowHeight="15" x14ac:dyDescent="0.25"/>
  <cols>
    <col min="2" max="2" width="37.7109375" customWidth="1"/>
    <col min="3" max="5" width="25.28515625" customWidth="1"/>
    <col min="6" max="6" width="26.85546875" customWidth="1"/>
    <col min="7" max="8" width="15.710937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112" t="s">
        <v>54</v>
      </c>
      <c r="C2" s="112"/>
      <c r="D2" s="112"/>
      <c r="E2" s="112"/>
      <c r="F2" s="112"/>
      <c r="G2" s="112"/>
      <c r="H2" s="112"/>
    </row>
    <row r="3" spans="2:8" ht="18" x14ac:dyDescent="0.25">
      <c r="B3" s="50"/>
      <c r="C3" s="50"/>
      <c r="D3" s="50"/>
      <c r="E3" s="50"/>
      <c r="F3" s="51"/>
      <c r="G3" s="51"/>
      <c r="H3" s="51"/>
    </row>
    <row r="4" spans="2:8" ht="33.75" customHeight="1" x14ac:dyDescent="0.25">
      <c r="B4" s="35" t="s">
        <v>8</v>
      </c>
      <c r="C4" s="35" t="s">
        <v>174</v>
      </c>
      <c r="D4" s="35" t="s">
        <v>105</v>
      </c>
      <c r="E4" s="35" t="s">
        <v>108</v>
      </c>
      <c r="F4" s="35" t="s">
        <v>109</v>
      </c>
      <c r="G4" s="35" t="s">
        <v>35</v>
      </c>
      <c r="H4" s="35" t="s">
        <v>68</v>
      </c>
    </row>
    <row r="5" spans="2:8" x14ac:dyDescent="0.25">
      <c r="B5" s="35">
        <v>1</v>
      </c>
      <c r="C5" s="37">
        <v>2</v>
      </c>
      <c r="D5" s="37">
        <v>3</v>
      </c>
      <c r="E5" s="37">
        <v>4</v>
      </c>
      <c r="F5" s="37">
        <v>5</v>
      </c>
      <c r="G5" s="37" t="s">
        <v>51</v>
      </c>
      <c r="H5" s="37" t="s">
        <v>52</v>
      </c>
    </row>
    <row r="6" spans="2:8" x14ac:dyDescent="0.25">
      <c r="B6" s="6" t="s">
        <v>65</v>
      </c>
      <c r="C6" s="91">
        <v>38057908.32</v>
      </c>
      <c r="D6" s="95">
        <v>23458741</v>
      </c>
      <c r="E6" s="95">
        <v>23458741</v>
      </c>
      <c r="F6" s="91">
        <v>23507424.25</v>
      </c>
      <c r="G6" s="88">
        <f>F6/C6*100</f>
        <v>61.76751505191497</v>
      </c>
      <c r="H6" s="88">
        <f>F6/E6*100</f>
        <v>100.20752712176669</v>
      </c>
    </row>
    <row r="7" spans="2:8" x14ac:dyDescent="0.25">
      <c r="B7" s="6" t="s">
        <v>25</v>
      </c>
      <c r="C7" s="85">
        <v>16107258.039999999</v>
      </c>
      <c r="D7" s="86">
        <v>17386403</v>
      </c>
      <c r="E7" s="86">
        <v>17386403</v>
      </c>
      <c r="F7" s="88">
        <v>17245782.23</v>
      </c>
      <c r="G7" s="88">
        <f t="shared" ref="G7:G33" si="0">F7/C7*100</f>
        <v>107.06839231837377</v>
      </c>
      <c r="H7" s="88">
        <f t="shared" ref="H7:H32" si="1">F7/E7*100</f>
        <v>99.191202631159541</v>
      </c>
    </row>
    <row r="8" spans="2:8" x14ac:dyDescent="0.25">
      <c r="B8" s="92" t="s">
        <v>26</v>
      </c>
      <c r="C8" s="79">
        <v>15880516.220000001</v>
      </c>
      <c r="D8" s="4">
        <v>17386403</v>
      </c>
      <c r="E8" s="4">
        <v>17386403</v>
      </c>
      <c r="F8" s="87">
        <v>17245782.329999998</v>
      </c>
      <c r="G8" s="87">
        <f t="shared" si="0"/>
        <v>108.59711416862238</v>
      </c>
      <c r="H8" s="87">
        <f t="shared" si="1"/>
        <v>99.191203206321617</v>
      </c>
    </row>
    <row r="9" spans="2:8" x14ac:dyDescent="0.25">
      <c r="B9" s="93" t="s">
        <v>27</v>
      </c>
      <c r="C9" s="79">
        <v>226741.82</v>
      </c>
      <c r="D9" s="4"/>
      <c r="E9" s="4"/>
      <c r="F9" s="87"/>
      <c r="G9" s="87"/>
      <c r="H9" s="87"/>
    </row>
    <row r="10" spans="2:8" x14ac:dyDescent="0.25">
      <c r="B10" s="93" t="s">
        <v>28</v>
      </c>
      <c r="C10" s="79"/>
      <c r="D10" s="4"/>
      <c r="E10" s="4"/>
      <c r="F10" s="87"/>
      <c r="G10" s="87"/>
      <c r="H10" s="87"/>
    </row>
    <row r="11" spans="2:8" x14ac:dyDescent="0.25">
      <c r="B11" s="6" t="s">
        <v>29</v>
      </c>
      <c r="C11" s="79"/>
      <c r="D11" s="4"/>
      <c r="E11" s="5"/>
      <c r="F11" s="87"/>
      <c r="G11" s="87"/>
      <c r="H11" s="87"/>
    </row>
    <row r="12" spans="2:8" x14ac:dyDescent="0.25">
      <c r="B12" s="94" t="s">
        <v>30</v>
      </c>
      <c r="C12" s="79"/>
      <c r="D12" s="4"/>
      <c r="E12" s="5"/>
      <c r="F12" s="87"/>
      <c r="G12" s="87"/>
      <c r="H12" s="87"/>
    </row>
    <row r="13" spans="2:8" x14ac:dyDescent="0.25">
      <c r="B13" s="6" t="s">
        <v>31</v>
      </c>
      <c r="C13" s="85">
        <v>2014911.31</v>
      </c>
      <c r="D13" s="86">
        <v>2200000</v>
      </c>
      <c r="E13" s="96">
        <v>2200000</v>
      </c>
      <c r="F13" s="88">
        <v>1926320.84</v>
      </c>
      <c r="G13" s="88">
        <f t="shared" si="0"/>
        <v>95.603257098199521</v>
      </c>
      <c r="H13" s="88">
        <f t="shared" si="1"/>
        <v>87.560038181818186</v>
      </c>
    </row>
    <row r="14" spans="2:8" x14ac:dyDescent="0.25">
      <c r="B14" s="94" t="s">
        <v>32</v>
      </c>
      <c r="C14" s="79">
        <v>2014911.31</v>
      </c>
      <c r="D14" s="4">
        <v>2200000</v>
      </c>
      <c r="E14" s="5">
        <v>2200000</v>
      </c>
      <c r="F14" s="87">
        <v>1926320.84</v>
      </c>
      <c r="G14" s="87">
        <f t="shared" si="0"/>
        <v>95.603257098199521</v>
      </c>
      <c r="H14" s="87">
        <f t="shared" si="1"/>
        <v>87.560038181818186</v>
      </c>
    </row>
    <row r="15" spans="2:8" x14ac:dyDescent="0.25">
      <c r="B15" s="6" t="s">
        <v>175</v>
      </c>
      <c r="C15" s="85">
        <v>19935738.969999999</v>
      </c>
      <c r="D15" s="86">
        <v>3872338</v>
      </c>
      <c r="E15" s="96">
        <v>3872338</v>
      </c>
      <c r="F15" s="88">
        <v>4335321.08</v>
      </c>
      <c r="G15" s="88">
        <f t="shared" si="0"/>
        <v>21.746477953608562</v>
      </c>
      <c r="H15" s="88">
        <f t="shared" si="1"/>
        <v>111.95616395056422</v>
      </c>
    </row>
    <row r="16" spans="2:8" x14ac:dyDescent="0.25">
      <c r="B16" s="10" t="s">
        <v>179</v>
      </c>
      <c r="C16" s="79"/>
      <c r="D16" s="4">
        <v>41749</v>
      </c>
      <c r="E16" s="5">
        <v>41749</v>
      </c>
      <c r="F16" s="87">
        <v>40532.79</v>
      </c>
      <c r="G16" s="87"/>
      <c r="H16" s="87">
        <f t="shared" si="1"/>
        <v>97.086852379697717</v>
      </c>
    </row>
    <row r="17" spans="2:8" x14ac:dyDescent="0.25">
      <c r="B17" s="10" t="s">
        <v>180</v>
      </c>
      <c r="C17" s="79">
        <v>2226349.7000000002</v>
      </c>
      <c r="D17" s="4">
        <v>3786206</v>
      </c>
      <c r="E17" s="5">
        <v>3786206</v>
      </c>
      <c r="F17" s="87">
        <v>3309779.57</v>
      </c>
      <c r="G17" s="87">
        <f t="shared" si="0"/>
        <v>148.66395741872893</v>
      </c>
      <c r="H17" s="87">
        <f t="shared" si="1"/>
        <v>87.416785299056627</v>
      </c>
    </row>
    <row r="18" spans="2:8" x14ac:dyDescent="0.25">
      <c r="B18" s="10" t="s">
        <v>181</v>
      </c>
      <c r="C18" s="79">
        <v>6832.21</v>
      </c>
      <c r="D18" s="4">
        <v>44383</v>
      </c>
      <c r="E18" s="5">
        <v>44383</v>
      </c>
      <c r="F18" s="87">
        <v>40296.83</v>
      </c>
      <c r="G18" s="87">
        <f t="shared" si="0"/>
        <v>589.8066657787158</v>
      </c>
      <c r="H18" s="87">
        <f t="shared" si="1"/>
        <v>90.793389360791295</v>
      </c>
    </row>
    <row r="19" spans="2:8" x14ac:dyDescent="0.25">
      <c r="B19" s="94" t="s">
        <v>182</v>
      </c>
      <c r="C19" s="79">
        <v>17702557.059999999</v>
      </c>
      <c r="D19" s="4"/>
      <c r="E19" s="5"/>
      <c r="F19" s="87">
        <v>944711.89</v>
      </c>
      <c r="G19" s="87">
        <f t="shared" si="0"/>
        <v>5.3365843521817187</v>
      </c>
      <c r="H19" s="87"/>
    </row>
    <row r="20" spans="2:8" ht="15.75" customHeight="1" x14ac:dyDescent="0.25">
      <c r="B20" s="6" t="s">
        <v>66</v>
      </c>
      <c r="C20" s="85">
        <v>37342580.119999997</v>
      </c>
      <c r="D20" s="86">
        <v>26174252</v>
      </c>
      <c r="E20" s="96">
        <v>26174252</v>
      </c>
      <c r="F20" s="88">
        <v>25795860.879999999</v>
      </c>
      <c r="G20" s="88">
        <f t="shared" si="0"/>
        <v>69.078946331788714</v>
      </c>
      <c r="H20" s="88">
        <f t="shared" si="1"/>
        <v>98.554338362754351</v>
      </c>
    </row>
    <row r="21" spans="2:8" ht="15.75" customHeight="1" x14ac:dyDescent="0.25">
      <c r="B21" s="6" t="s">
        <v>25</v>
      </c>
      <c r="C21" s="85">
        <v>16107258.039999999</v>
      </c>
      <c r="D21" s="86">
        <v>17386403</v>
      </c>
      <c r="E21" s="86">
        <v>17386403</v>
      </c>
      <c r="F21" s="88">
        <v>17245782.329999998</v>
      </c>
      <c r="G21" s="88">
        <f t="shared" si="0"/>
        <v>107.06839293921189</v>
      </c>
      <c r="H21" s="88">
        <f t="shared" si="1"/>
        <v>99.191203206321617</v>
      </c>
    </row>
    <row r="22" spans="2:8" x14ac:dyDescent="0.25">
      <c r="B22" s="92" t="s">
        <v>26</v>
      </c>
      <c r="C22" s="79">
        <v>15880516.220000001</v>
      </c>
      <c r="D22" s="4">
        <v>17386403</v>
      </c>
      <c r="E22" s="4">
        <v>17386403</v>
      </c>
      <c r="F22" s="87">
        <v>17245782.329999998</v>
      </c>
      <c r="G22" s="87">
        <f t="shared" si="0"/>
        <v>108.59711416862238</v>
      </c>
      <c r="H22" s="87">
        <f t="shared" si="1"/>
        <v>99.191203206321617</v>
      </c>
    </row>
    <row r="23" spans="2:8" x14ac:dyDescent="0.25">
      <c r="B23" s="93" t="s">
        <v>27</v>
      </c>
      <c r="C23" s="79">
        <v>226741.82</v>
      </c>
      <c r="D23" s="4"/>
      <c r="E23" s="4"/>
      <c r="F23" s="87"/>
      <c r="G23" s="87"/>
      <c r="H23" s="87"/>
    </row>
    <row r="24" spans="2:8" x14ac:dyDescent="0.25">
      <c r="B24" s="93" t="s">
        <v>28</v>
      </c>
      <c r="C24" s="79"/>
      <c r="D24" s="4"/>
      <c r="E24" s="4"/>
      <c r="F24" s="87"/>
      <c r="G24" s="87"/>
      <c r="H24" s="87"/>
    </row>
    <row r="25" spans="2:8" x14ac:dyDescent="0.25">
      <c r="B25" s="6" t="s">
        <v>29</v>
      </c>
      <c r="C25" s="79"/>
      <c r="D25" s="4"/>
      <c r="E25" s="5"/>
      <c r="F25" s="87"/>
      <c r="G25" s="87"/>
      <c r="H25" s="87"/>
    </row>
    <row r="26" spans="2:8" x14ac:dyDescent="0.25">
      <c r="B26" s="94" t="s">
        <v>30</v>
      </c>
      <c r="C26" s="79"/>
      <c r="D26" s="4"/>
      <c r="E26" s="5"/>
      <c r="F26" s="87"/>
      <c r="G26" s="87"/>
      <c r="H26" s="87"/>
    </row>
    <row r="27" spans="2:8" x14ac:dyDescent="0.25">
      <c r="B27" s="6" t="s">
        <v>31</v>
      </c>
      <c r="C27" s="85">
        <v>1493001.06</v>
      </c>
      <c r="D27" s="86">
        <v>4547360</v>
      </c>
      <c r="E27" s="96">
        <v>4547360</v>
      </c>
      <c r="F27" s="88">
        <v>4661237.82</v>
      </c>
      <c r="G27" s="88">
        <f t="shared" si="0"/>
        <v>312.20592837355389</v>
      </c>
      <c r="H27" s="88">
        <f t="shared" si="1"/>
        <v>102.50426225326343</v>
      </c>
    </row>
    <row r="28" spans="2:8" x14ac:dyDescent="0.25">
      <c r="B28" s="94" t="s">
        <v>32</v>
      </c>
      <c r="C28" s="79">
        <v>1493001.06</v>
      </c>
      <c r="D28" s="4">
        <v>4547360</v>
      </c>
      <c r="E28" s="5">
        <v>4547360</v>
      </c>
      <c r="F28" s="87">
        <v>4661237.82</v>
      </c>
      <c r="G28" s="87">
        <f t="shared" si="0"/>
        <v>312.20592837355389</v>
      </c>
      <c r="H28" s="87">
        <f t="shared" si="1"/>
        <v>102.50426225326343</v>
      </c>
    </row>
    <row r="29" spans="2:8" x14ac:dyDescent="0.25">
      <c r="B29" s="13" t="s">
        <v>175</v>
      </c>
      <c r="C29" s="85">
        <v>19742321.02</v>
      </c>
      <c r="D29" s="86">
        <v>4240489</v>
      </c>
      <c r="E29" s="96">
        <v>4240489</v>
      </c>
      <c r="F29" s="88">
        <v>3888840.73</v>
      </c>
      <c r="G29" s="88">
        <f t="shared" si="0"/>
        <v>19.697991568774519</v>
      </c>
      <c r="H29" s="88">
        <f t="shared" si="1"/>
        <v>91.707365117560741</v>
      </c>
    </row>
    <row r="30" spans="2:8" x14ac:dyDescent="0.25">
      <c r="B30" s="94" t="s">
        <v>176</v>
      </c>
      <c r="C30" s="79">
        <v>1100.3599999999999</v>
      </c>
      <c r="D30" s="4">
        <v>15749</v>
      </c>
      <c r="E30" s="5">
        <v>15749</v>
      </c>
      <c r="F30" s="87">
        <v>1764.33</v>
      </c>
      <c r="G30" s="87">
        <f t="shared" si="0"/>
        <v>160.34116107455742</v>
      </c>
      <c r="H30" s="87">
        <f t="shared" si="1"/>
        <v>11.202806527398565</v>
      </c>
    </row>
    <row r="31" spans="2:8" x14ac:dyDescent="0.25">
      <c r="B31" s="94" t="s">
        <v>177</v>
      </c>
      <c r="C31" s="79">
        <v>2031831.39</v>
      </c>
      <c r="D31" s="4">
        <v>4180357</v>
      </c>
      <c r="E31" s="5">
        <v>4180357</v>
      </c>
      <c r="F31" s="87">
        <v>2902067.68</v>
      </c>
      <c r="G31" s="87">
        <f t="shared" si="0"/>
        <v>142.83014300709274</v>
      </c>
      <c r="H31" s="87">
        <f t="shared" si="1"/>
        <v>69.421527395865951</v>
      </c>
    </row>
    <row r="32" spans="2:8" x14ac:dyDescent="0.25">
      <c r="B32" s="94" t="s">
        <v>178</v>
      </c>
      <c r="C32" s="79">
        <v>6832.21</v>
      </c>
      <c r="D32" s="4">
        <v>44383</v>
      </c>
      <c r="E32" s="5">
        <v>44383</v>
      </c>
      <c r="F32" s="87">
        <v>40296.83</v>
      </c>
      <c r="G32" s="87">
        <f t="shared" si="0"/>
        <v>589.8066657787158</v>
      </c>
      <c r="H32" s="87">
        <f t="shared" si="1"/>
        <v>90.793389360791295</v>
      </c>
    </row>
    <row r="33" spans="2:11" x14ac:dyDescent="0.25">
      <c r="B33" s="10" t="s">
        <v>183</v>
      </c>
      <c r="C33" s="79">
        <v>17702557.059999999</v>
      </c>
      <c r="D33" s="4"/>
      <c r="E33" s="5"/>
      <c r="F33" s="87">
        <v>944711.89</v>
      </c>
      <c r="G33" s="87">
        <f t="shared" si="0"/>
        <v>5.3365843521817187</v>
      </c>
      <c r="H33" s="87"/>
    </row>
    <row r="35" spans="2:11" ht="15" customHeight="1" x14ac:dyDescent="0.25">
      <c r="B35" s="30"/>
      <c r="C35" s="30"/>
      <c r="D35" s="30"/>
      <c r="E35" s="30"/>
      <c r="F35" s="30"/>
      <c r="G35" s="30"/>
      <c r="H35" s="30"/>
      <c r="I35" s="30"/>
      <c r="J35" s="30"/>
      <c r="K35" s="30"/>
    </row>
    <row r="36" spans="2:11" x14ac:dyDescent="0.25">
      <c r="B36" s="30"/>
      <c r="C36" s="30"/>
      <c r="D36" s="30"/>
      <c r="E36" s="30"/>
      <c r="F36" s="30"/>
      <c r="G36" s="30"/>
      <c r="H36" s="30"/>
      <c r="I36" s="30"/>
      <c r="J36" s="30"/>
      <c r="K36" s="30"/>
    </row>
    <row r="37" spans="2:11" x14ac:dyDescent="0.25">
      <c r="B37" s="30"/>
      <c r="C37" s="30"/>
      <c r="D37" s="30"/>
      <c r="E37" s="30"/>
      <c r="F37" s="30"/>
      <c r="G37" s="30"/>
      <c r="H37" s="30"/>
      <c r="I37" s="30"/>
      <c r="J37" s="30"/>
      <c r="K37" s="30"/>
    </row>
  </sheetData>
  <mergeCells count="1">
    <mergeCell ref="B2:H2"/>
  </mergeCells>
  <pageMargins left="0.7" right="0.7" top="0.75" bottom="0.75" header="0.3" footer="0.3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B1:H17"/>
  <sheetViews>
    <sheetView workbookViewId="0">
      <selection activeCell="B13" sqref="B13:H13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112" t="s">
        <v>55</v>
      </c>
      <c r="C2" s="112"/>
      <c r="D2" s="112"/>
      <c r="E2" s="112"/>
      <c r="F2" s="112"/>
      <c r="G2" s="112"/>
      <c r="H2" s="112"/>
    </row>
    <row r="3" spans="2:8" ht="18" x14ac:dyDescent="0.25">
      <c r="B3" s="50"/>
      <c r="C3" s="50"/>
      <c r="D3" s="50"/>
      <c r="E3" s="50"/>
      <c r="F3" s="51"/>
      <c r="G3" s="51"/>
      <c r="H3" s="51"/>
    </row>
    <row r="4" spans="2:8" ht="25.5" x14ac:dyDescent="0.25">
      <c r="B4" s="35" t="s">
        <v>8</v>
      </c>
      <c r="C4" s="35" t="s">
        <v>184</v>
      </c>
      <c r="D4" s="35" t="s">
        <v>105</v>
      </c>
      <c r="E4" s="35" t="s">
        <v>108</v>
      </c>
      <c r="F4" s="35" t="s">
        <v>185</v>
      </c>
      <c r="G4" s="35" t="s">
        <v>35</v>
      </c>
      <c r="H4" s="35" t="s">
        <v>68</v>
      </c>
    </row>
    <row r="5" spans="2:8" x14ac:dyDescent="0.25">
      <c r="B5" s="37">
        <v>1</v>
      </c>
      <c r="C5" s="37">
        <v>2</v>
      </c>
      <c r="D5" s="37">
        <v>3</v>
      </c>
      <c r="E5" s="37">
        <v>4</v>
      </c>
      <c r="F5" s="90">
        <v>5</v>
      </c>
      <c r="G5" s="37" t="s">
        <v>51</v>
      </c>
      <c r="H5" s="37" t="s">
        <v>52</v>
      </c>
    </row>
    <row r="6" spans="2:8" ht="15.75" customHeight="1" x14ac:dyDescent="0.25">
      <c r="B6" s="6" t="s">
        <v>66</v>
      </c>
      <c r="C6" s="85">
        <v>37342580.119999997</v>
      </c>
      <c r="D6" s="86">
        <v>26174252</v>
      </c>
      <c r="E6" s="86">
        <v>26174252</v>
      </c>
      <c r="F6" s="88">
        <v>25795860.879999999</v>
      </c>
      <c r="G6" s="97">
        <f>F6/C6*100</f>
        <v>69.078946331788714</v>
      </c>
      <c r="H6" s="97">
        <f>F6/E6*100</f>
        <v>98.554338362754351</v>
      </c>
    </row>
    <row r="7" spans="2:8" ht="15.75" customHeight="1" x14ac:dyDescent="0.25">
      <c r="B7" s="6" t="s">
        <v>9</v>
      </c>
      <c r="C7" s="85"/>
      <c r="D7" s="86"/>
      <c r="E7" s="86"/>
      <c r="F7" s="88"/>
      <c r="G7" s="97"/>
      <c r="H7" s="97"/>
    </row>
    <row r="8" spans="2:8" ht="25.5" x14ac:dyDescent="0.25">
      <c r="B8" s="12" t="s">
        <v>10</v>
      </c>
      <c r="C8" s="79"/>
      <c r="D8" s="4"/>
      <c r="E8" s="4"/>
      <c r="F8" s="87"/>
      <c r="G8" s="84"/>
      <c r="H8" s="84"/>
    </row>
    <row r="9" spans="2:8" x14ac:dyDescent="0.25">
      <c r="B9" s="19" t="s">
        <v>11</v>
      </c>
      <c r="C9" s="79"/>
      <c r="D9" s="4"/>
      <c r="E9" s="4"/>
      <c r="F9" s="87"/>
      <c r="G9" s="84"/>
      <c r="H9" s="84"/>
    </row>
    <row r="10" spans="2:8" x14ac:dyDescent="0.25">
      <c r="B10" s="11" t="s">
        <v>22</v>
      </c>
      <c r="C10" s="79"/>
      <c r="D10" s="4"/>
      <c r="E10" s="4"/>
      <c r="F10" s="87"/>
      <c r="G10" s="84"/>
      <c r="H10" s="84"/>
    </row>
    <row r="11" spans="2:8" x14ac:dyDescent="0.25">
      <c r="B11" s="6" t="s">
        <v>12</v>
      </c>
      <c r="C11" s="85">
        <v>37342580.119999997</v>
      </c>
      <c r="D11" s="86">
        <v>26174252</v>
      </c>
      <c r="E11" s="96">
        <v>26174252</v>
      </c>
      <c r="F11" s="88">
        <v>25795860.879999999</v>
      </c>
      <c r="G11" s="97">
        <f t="shared" ref="G11:G13" si="0">F11/C11*100</f>
        <v>69.078946331788714</v>
      </c>
      <c r="H11" s="97">
        <f t="shared" ref="H11:H13" si="1">F11/E11*100</f>
        <v>98.554338362754351</v>
      </c>
    </row>
    <row r="12" spans="2:8" ht="25.5" x14ac:dyDescent="0.25">
      <c r="B12" s="22" t="s">
        <v>13</v>
      </c>
      <c r="C12" s="79">
        <v>37342580.119999997</v>
      </c>
      <c r="D12" s="4">
        <v>26174252</v>
      </c>
      <c r="E12" s="5">
        <v>26174252</v>
      </c>
      <c r="F12" s="87">
        <v>25795860.879999999</v>
      </c>
      <c r="G12" s="84">
        <f t="shared" si="0"/>
        <v>69.078946331788714</v>
      </c>
      <c r="H12" s="84">
        <f t="shared" si="1"/>
        <v>98.554338362754351</v>
      </c>
    </row>
    <row r="13" spans="2:8" ht="25.5" x14ac:dyDescent="0.25">
      <c r="B13" s="6" t="s">
        <v>186</v>
      </c>
      <c r="C13" s="85">
        <v>37342580.119999997</v>
      </c>
      <c r="D13" s="86">
        <v>26174252</v>
      </c>
      <c r="E13" s="96">
        <v>26174252</v>
      </c>
      <c r="F13" s="88">
        <v>25795860.879999999</v>
      </c>
      <c r="G13" s="97">
        <f t="shared" si="0"/>
        <v>69.078946331788714</v>
      </c>
      <c r="H13" s="97">
        <f t="shared" si="1"/>
        <v>98.554338362754351</v>
      </c>
    </row>
    <row r="15" spans="2:8" x14ac:dyDescent="0.25">
      <c r="B15" s="30"/>
      <c r="C15" s="30"/>
      <c r="D15" s="30"/>
      <c r="E15" s="30"/>
      <c r="F15" s="30"/>
      <c r="G15" s="30"/>
      <c r="H15" s="30"/>
    </row>
    <row r="16" spans="2:8" x14ac:dyDescent="0.25">
      <c r="B16" s="30"/>
      <c r="C16" s="30"/>
      <c r="D16" s="30"/>
      <c r="E16" s="30"/>
      <c r="F16" s="30"/>
      <c r="G16" s="30"/>
      <c r="H16" s="30"/>
    </row>
    <row r="17" spans="2:8" x14ac:dyDescent="0.25">
      <c r="B17" s="30"/>
      <c r="C17" s="30"/>
      <c r="D17" s="30"/>
      <c r="E17" s="30"/>
      <c r="F17" s="30"/>
      <c r="G17" s="30"/>
      <c r="H17" s="30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B1:L22"/>
  <sheetViews>
    <sheetView workbookViewId="0">
      <selection activeCell="J10" sqref="J1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15.75" customHeight="1" x14ac:dyDescent="0.25">
      <c r="B2" s="112" t="s">
        <v>17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2:12" ht="18" x14ac:dyDescent="0.25">
      <c r="B3" s="50"/>
      <c r="C3" s="50"/>
      <c r="D3" s="50"/>
      <c r="E3" s="50"/>
      <c r="F3" s="50"/>
      <c r="G3" s="50"/>
      <c r="H3" s="50"/>
      <c r="I3" s="50"/>
      <c r="J3" s="51"/>
      <c r="K3" s="51"/>
      <c r="L3" s="51"/>
    </row>
    <row r="4" spans="2:12" ht="18" customHeight="1" x14ac:dyDescent="0.25">
      <c r="B4" s="112" t="s">
        <v>71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</row>
    <row r="5" spans="2:12" ht="15.75" customHeight="1" x14ac:dyDescent="0.25">
      <c r="B5" s="112" t="s">
        <v>56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</row>
    <row r="6" spans="2:12" ht="18" x14ac:dyDescent="0.25">
      <c r="B6" s="50"/>
      <c r="C6" s="50"/>
      <c r="D6" s="50"/>
      <c r="E6" s="50"/>
      <c r="F6" s="50"/>
      <c r="G6" s="50"/>
      <c r="H6" s="50"/>
      <c r="I6" s="50"/>
      <c r="J6" s="51"/>
      <c r="K6" s="51"/>
      <c r="L6" s="51"/>
    </row>
    <row r="7" spans="2:12" ht="25.5" customHeight="1" x14ac:dyDescent="0.25">
      <c r="B7" s="143" t="s">
        <v>8</v>
      </c>
      <c r="C7" s="144"/>
      <c r="D7" s="144"/>
      <c r="E7" s="144"/>
      <c r="F7" s="145"/>
      <c r="G7" s="38" t="s">
        <v>85</v>
      </c>
      <c r="H7" s="38" t="s">
        <v>80</v>
      </c>
      <c r="I7" s="38" t="s">
        <v>81</v>
      </c>
      <c r="J7" s="38" t="s">
        <v>82</v>
      </c>
      <c r="K7" s="38" t="s">
        <v>35</v>
      </c>
      <c r="L7" s="38" t="s">
        <v>68</v>
      </c>
    </row>
    <row r="8" spans="2:12" x14ac:dyDescent="0.25">
      <c r="B8" s="143">
        <v>1</v>
      </c>
      <c r="C8" s="144"/>
      <c r="D8" s="144"/>
      <c r="E8" s="144"/>
      <c r="F8" s="145"/>
      <c r="G8" s="39">
        <v>2</v>
      </c>
      <c r="H8" s="39">
        <v>3</v>
      </c>
      <c r="I8" s="39">
        <v>4</v>
      </c>
      <c r="J8" s="39">
        <v>5</v>
      </c>
      <c r="K8" s="39" t="s">
        <v>51</v>
      </c>
      <c r="L8" s="39" t="s">
        <v>52</v>
      </c>
    </row>
    <row r="9" spans="2:12" ht="25.5" x14ac:dyDescent="0.25">
      <c r="B9" s="6">
        <v>8</v>
      </c>
      <c r="C9" s="6"/>
      <c r="D9" s="6"/>
      <c r="E9" s="6"/>
      <c r="F9" s="6" t="s">
        <v>14</v>
      </c>
      <c r="G9" s="4"/>
      <c r="H9" s="4"/>
      <c r="I9" s="4"/>
      <c r="J9" s="28"/>
      <c r="K9" s="28"/>
      <c r="L9" s="28"/>
    </row>
    <row r="10" spans="2:12" x14ac:dyDescent="0.25">
      <c r="B10" s="6"/>
      <c r="C10" s="10">
        <v>84</v>
      </c>
      <c r="D10" s="10"/>
      <c r="E10" s="10"/>
      <c r="F10" s="10" t="s">
        <v>19</v>
      </c>
      <c r="G10" s="4"/>
      <c r="H10" s="4"/>
      <c r="I10" s="4"/>
      <c r="J10" s="28"/>
      <c r="K10" s="28"/>
      <c r="L10" s="28"/>
    </row>
    <row r="11" spans="2:12" ht="51" x14ac:dyDescent="0.25">
      <c r="B11" s="7"/>
      <c r="C11" s="7"/>
      <c r="D11" s="7">
        <v>841</v>
      </c>
      <c r="E11" s="7"/>
      <c r="F11" s="23" t="s">
        <v>57</v>
      </c>
      <c r="G11" s="4"/>
      <c r="H11" s="4"/>
      <c r="I11" s="4"/>
      <c r="J11" s="28"/>
      <c r="K11" s="28"/>
      <c r="L11" s="28"/>
    </row>
    <row r="12" spans="2:12" ht="25.5" x14ac:dyDescent="0.25">
      <c r="B12" s="7"/>
      <c r="C12" s="7"/>
      <c r="D12" s="7"/>
      <c r="E12" s="7">
        <v>8413</v>
      </c>
      <c r="F12" s="23" t="s">
        <v>58</v>
      </c>
      <c r="G12" s="4"/>
      <c r="H12" s="4"/>
      <c r="I12" s="4"/>
      <c r="J12" s="28"/>
      <c r="K12" s="28"/>
      <c r="L12" s="28"/>
    </row>
    <row r="13" spans="2:12" x14ac:dyDescent="0.25">
      <c r="B13" s="7"/>
      <c r="C13" s="7"/>
      <c r="D13" s="7"/>
      <c r="E13" s="8" t="s">
        <v>28</v>
      </c>
      <c r="F13" s="12"/>
      <c r="G13" s="4"/>
      <c r="H13" s="4"/>
      <c r="I13" s="4"/>
      <c r="J13" s="28"/>
      <c r="K13" s="28"/>
      <c r="L13" s="28"/>
    </row>
    <row r="14" spans="2:12" ht="25.5" x14ac:dyDescent="0.25">
      <c r="B14" s="9">
        <v>5</v>
      </c>
      <c r="C14" s="9"/>
      <c r="D14" s="9"/>
      <c r="E14" s="9"/>
      <c r="F14" s="13" t="s">
        <v>15</v>
      </c>
      <c r="G14" s="4"/>
      <c r="H14" s="4"/>
      <c r="I14" s="4"/>
      <c r="J14" s="28"/>
      <c r="K14" s="28"/>
      <c r="L14" s="28"/>
    </row>
    <row r="15" spans="2:12" ht="25.5" x14ac:dyDescent="0.25">
      <c r="B15" s="10"/>
      <c r="C15" s="10">
        <v>54</v>
      </c>
      <c r="D15" s="10"/>
      <c r="E15" s="10"/>
      <c r="F15" s="14" t="s">
        <v>20</v>
      </c>
      <c r="G15" s="4"/>
      <c r="H15" s="4"/>
      <c r="I15" s="5"/>
      <c r="J15" s="28"/>
      <c r="K15" s="28"/>
      <c r="L15" s="28"/>
    </row>
    <row r="16" spans="2:12" ht="63.75" x14ac:dyDescent="0.25">
      <c r="B16" s="10"/>
      <c r="C16" s="10"/>
      <c r="D16" s="10">
        <v>541</v>
      </c>
      <c r="E16" s="23"/>
      <c r="F16" s="23" t="s">
        <v>59</v>
      </c>
      <c r="G16" s="4"/>
      <c r="H16" s="4"/>
      <c r="I16" s="5"/>
      <c r="J16" s="28"/>
      <c r="K16" s="28"/>
      <c r="L16" s="28"/>
    </row>
    <row r="17" spans="2:12" ht="38.25" x14ac:dyDescent="0.25">
      <c r="B17" s="10"/>
      <c r="C17" s="10"/>
      <c r="D17" s="10"/>
      <c r="E17" s="23">
        <v>5413</v>
      </c>
      <c r="F17" s="23" t="s">
        <v>60</v>
      </c>
      <c r="G17" s="4"/>
      <c r="H17" s="4"/>
      <c r="I17" s="5"/>
      <c r="J17" s="28"/>
      <c r="K17" s="28"/>
      <c r="L17" s="28"/>
    </row>
    <row r="18" spans="2:12" x14ac:dyDescent="0.25">
      <c r="B18" s="11"/>
      <c r="C18" s="9"/>
      <c r="D18" s="9"/>
      <c r="E18" s="9"/>
      <c r="F18" s="13" t="s">
        <v>28</v>
      </c>
      <c r="G18" s="4"/>
      <c r="H18" s="4"/>
      <c r="I18" s="4"/>
      <c r="J18" s="28"/>
      <c r="K18" s="28"/>
      <c r="L18" s="28"/>
    </row>
    <row r="20" spans="2:12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</row>
    <row r="21" spans="2:12" x14ac:dyDescent="0.25"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</row>
    <row r="22" spans="2:12" x14ac:dyDescent="0.25"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B1:H28"/>
  <sheetViews>
    <sheetView workbookViewId="0">
      <selection activeCell="L12" sqref="L12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112" t="s">
        <v>61</v>
      </c>
      <c r="C2" s="112"/>
      <c r="D2" s="112"/>
      <c r="E2" s="112"/>
      <c r="F2" s="112"/>
      <c r="G2" s="112"/>
      <c r="H2" s="112"/>
    </row>
    <row r="3" spans="2:8" ht="18" x14ac:dyDescent="0.25">
      <c r="B3" s="50"/>
      <c r="C3" s="50"/>
      <c r="D3" s="50"/>
      <c r="E3" s="50"/>
      <c r="F3" s="51"/>
      <c r="G3" s="51"/>
      <c r="H3" s="51"/>
    </row>
    <row r="4" spans="2:8" ht="25.5" x14ac:dyDescent="0.25">
      <c r="B4" s="35" t="s">
        <v>8</v>
      </c>
      <c r="C4" s="35" t="s">
        <v>85</v>
      </c>
      <c r="D4" s="35" t="s">
        <v>80</v>
      </c>
      <c r="E4" s="35" t="s">
        <v>81</v>
      </c>
      <c r="F4" s="35" t="s">
        <v>82</v>
      </c>
      <c r="G4" s="35" t="s">
        <v>35</v>
      </c>
      <c r="H4" s="35" t="s">
        <v>68</v>
      </c>
    </row>
    <row r="5" spans="2:8" x14ac:dyDescent="0.25">
      <c r="B5" s="35">
        <v>1</v>
      </c>
      <c r="C5" s="35">
        <v>2</v>
      </c>
      <c r="D5" s="35">
        <v>3</v>
      </c>
      <c r="E5" s="35">
        <v>4</v>
      </c>
      <c r="F5" s="35">
        <v>5</v>
      </c>
      <c r="G5" s="35" t="s">
        <v>51</v>
      </c>
      <c r="H5" s="35" t="s">
        <v>52</v>
      </c>
    </row>
    <row r="6" spans="2:8" x14ac:dyDescent="0.25">
      <c r="B6" s="6" t="s">
        <v>63</v>
      </c>
      <c r="C6" s="4"/>
      <c r="D6" s="4"/>
      <c r="E6" s="5"/>
      <c r="F6" s="28"/>
      <c r="G6" s="28"/>
      <c r="H6" s="28"/>
    </row>
    <row r="7" spans="2:8" x14ac:dyDescent="0.25">
      <c r="B7" s="6" t="s">
        <v>25</v>
      </c>
      <c r="C7" s="4"/>
      <c r="D7" s="4"/>
      <c r="E7" s="4"/>
      <c r="F7" s="28"/>
      <c r="G7" s="28"/>
      <c r="H7" s="28"/>
    </row>
    <row r="8" spans="2:8" x14ac:dyDescent="0.25">
      <c r="B8" s="20" t="s">
        <v>26</v>
      </c>
      <c r="C8" s="4"/>
      <c r="D8" s="4"/>
      <c r="E8" s="4"/>
      <c r="F8" s="28"/>
      <c r="G8" s="28"/>
      <c r="H8" s="28"/>
    </row>
    <row r="9" spans="2:8" x14ac:dyDescent="0.25">
      <c r="B9" s="21" t="s">
        <v>27</v>
      </c>
      <c r="C9" s="4"/>
      <c r="D9" s="4"/>
      <c r="E9" s="4"/>
      <c r="F9" s="28"/>
      <c r="G9" s="28"/>
      <c r="H9" s="28"/>
    </row>
    <row r="10" spans="2:8" x14ac:dyDescent="0.25">
      <c r="B10" s="21" t="s">
        <v>28</v>
      </c>
      <c r="C10" s="4"/>
      <c r="D10" s="4"/>
      <c r="E10" s="4"/>
      <c r="F10" s="28"/>
      <c r="G10" s="28"/>
      <c r="H10" s="28"/>
    </row>
    <row r="11" spans="2:8" x14ac:dyDescent="0.25">
      <c r="B11" s="6" t="s">
        <v>29</v>
      </c>
      <c r="C11" s="4"/>
      <c r="D11" s="4"/>
      <c r="E11" s="5"/>
      <c r="F11" s="28"/>
      <c r="G11" s="28"/>
      <c r="H11" s="28"/>
    </row>
    <row r="12" spans="2:8" x14ac:dyDescent="0.25">
      <c r="B12" s="22" t="s">
        <v>30</v>
      </c>
      <c r="C12" s="4"/>
      <c r="D12" s="4"/>
      <c r="E12" s="5"/>
      <c r="F12" s="28"/>
      <c r="G12" s="28"/>
      <c r="H12" s="28"/>
    </row>
    <row r="13" spans="2:8" x14ac:dyDescent="0.25">
      <c r="B13" s="6" t="s">
        <v>31</v>
      </c>
      <c r="C13" s="4"/>
      <c r="D13" s="4"/>
      <c r="E13" s="5"/>
      <c r="F13" s="28"/>
      <c r="G13" s="28"/>
      <c r="H13" s="28"/>
    </row>
    <row r="14" spans="2:8" x14ac:dyDescent="0.25">
      <c r="B14" s="22" t="s">
        <v>32</v>
      </c>
      <c r="C14" s="4"/>
      <c r="D14" s="4"/>
      <c r="E14" s="5"/>
      <c r="F14" s="28"/>
      <c r="G14" s="28"/>
      <c r="H14" s="28"/>
    </row>
    <row r="15" spans="2:8" x14ac:dyDescent="0.25">
      <c r="B15" s="10" t="s">
        <v>22</v>
      </c>
      <c r="C15" s="4"/>
      <c r="D15" s="4"/>
      <c r="E15" s="5"/>
      <c r="F15" s="28"/>
      <c r="G15" s="28"/>
      <c r="H15" s="28"/>
    </row>
    <row r="16" spans="2:8" x14ac:dyDescent="0.25">
      <c r="B16" s="22"/>
      <c r="C16" s="4"/>
      <c r="D16" s="4"/>
      <c r="E16" s="5"/>
      <c r="F16" s="28"/>
      <c r="G16" s="28"/>
      <c r="H16" s="28"/>
    </row>
    <row r="17" spans="2:8" ht="15.75" customHeight="1" x14ac:dyDescent="0.25">
      <c r="B17" s="6" t="s">
        <v>64</v>
      </c>
      <c r="C17" s="4"/>
      <c r="D17" s="4"/>
      <c r="E17" s="5"/>
      <c r="F17" s="28"/>
      <c r="G17" s="28"/>
      <c r="H17" s="28"/>
    </row>
    <row r="18" spans="2:8" ht="15.75" customHeight="1" x14ac:dyDescent="0.25">
      <c r="B18" s="6" t="s">
        <v>25</v>
      </c>
      <c r="C18" s="4"/>
      <c r="D18" s="4"/>
      <c r="E18" s="4"/>
      <c r="F18" s="28"/>
      <c r="G18" s="28"/>
      <c r="H18" s="28"/>
    </row>
    <row r="19" spans="2:8" x14ac:dyDescent="0.25">
      <c r="B19" s="20" t="s">
        <v>26</v>
      </c>
      <c r="C19" s="4"/>
      <c r="D19" s="4"/>
      <c r="E19" s="4"/>
      <c r="F19" s="28"/>
      <c r="G19" s="28"/>
      <c r="H19" s="28"/>
    </row>
    <row r="20" spans="2:8" x14ac:dyDescent="0.25">
      <c r="B20" s="21" t="s">
        <v>27</v>
      </c>
      <c r="C20" s="4"/>
      <c r="D20" s="4"/>
      <c r="E20" s="4"/>
      <c r="F20" s="28"/>
      <c r="G20" s="28"/>
      <c r="H20" s="28"/>
    </row>
    <row r="21" spans="2:8" x14ac:dyDescent="0.25">
      <c r="B21" s="21" t="s">
        <v>28</v>
      </c>
      <c r="C21" s="4"/>
      <c r="D21" s="4"/>
      <c r="E21" s="4"/>
      <c r="F21" s="28"/>
      <c r="G21" s="28"/>
      <c r="H21" s="28"/>
    </row>
    <row r="22" spans="2:8" x14ac:dyDescent="0.25">
      <c r="B22" s="6" t="s">
        <v>29</v>
      </c>
      <c r="C22" s="4"/>
      <c r="D22" s="4"/>
      <c r="E22" s="5"/>
      <c r="F22" s="28"/>
      <c r="G22" s="28"/>
      <c r="H22" s="28"/>
    </row>
    <row r="23" spans="2:8" x14ac:dyDescent="0.25">
      <c r="B23" s="22" t="s">
        <v>30</v>
      </c>
      <c r="C23" s="4"/>
      <c r="D23" s="4"/>
      <c r="E23" s="5"/>
      <c r="F23" s="28"/>
      <c r="G23" s="28"/>
      <c r="H23" s="28"/>
    </row>
    <row r="24" spans="2:8" x14ac:dyDescent="0.25">
      <c r="B24" s="6" t="s">
        <v>31</v>
      </c>
      <c r="C24" s="4"/>
      <c r="D24" s="4"/>
      <c r="E24" s="5"/>
      <c r="F24" s="28"/>
      <c r="G24" s="28"/>
      <c r="H24" s="28"/>
    </row>
    <row r="25" spans="2:8" x14ac:dyDescent="0.25">
      <c r="B25" s="22" t="s">
        <v>32</v>
      </c>
      <c r="C25" s="4"/>
      <c r="D25" s="4"/>
      <c r="E25" s="5"/>
      <c r="F25" s="28"/>
      <c r="G25" s="28"/>
      <c r="H25" s="28"/>
    </row>
    <row r="26" spans="2:8" x14ac:dyDescent="0.25">
      <c r="B26" s="10" t="s">
        <v>22</v>
      </c>
      <c r="C26" s="4"/>
      <c r="D26" s="4"/>
      <c r="E26" s="5"/>
      <c r="F26" s="28"/>
      <c r="G26" s="28"/>
      <c r="H26" s="28"/>
    </row>
    <row r="28" spans="2:8" x14ac:dyDescent="0.25">
      <c r="B28" s="43"/>
      <c r="C28" s="43"/>
      <c r="D28" s="43"/>
      <c r="E28" s="43"/>
      <c r="F28" s="43"/>
      <c r="G28" s="43"/>
      <c r="H28" s="43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1:J315"/>
  <sheetViews>
    <sheetView workbookViewId="0">
      <selection activeCell="D29" sqref="D29"/>
    </sheetView>
  </sheetViews>
  <sheetFormatPr defaultRowHeight="15" x14ac:dyDescent="0.25"/>
  <cols>
    <col min="2" max="2" width="7.42578125" bestFit="1" customWidth="1"/>
    <col min="3" max="3" width="15.7109375" bestFit="1" customWidth="1"/>
    <col min="4" max="4" width="25.42578125" customWidth="1"/>
    <col min="5" max="5" width="39" customWidth="1"/>
    <col min="6" max="8" width="24.28515625" customWidth="1"/>
    <col min="9" max="9" width="15.7109375" customWidth="1"/>
    <col min="10" max="10" width="24.28515625" customWidth="1"/>
  </cols>
  <sheetData>
    <row r="1" spans="2:10" ht="18" x14ac:dyDescent="0.25">
      <c r="B1" s="2"/>
      <c r="C1" s="2"/>
      <c r="D1" s="2"/>
      <c r="E1" s="2"/>
      <c r="F1" s="2"/>
      <c r="G1" s="2"/>
      <c r="H1" s="2"/>
      <c r="I1" s="3"/>
      <c r="J1" s="3"/>
    </row>
    <row r="2" spans="2:10" ht="18" customHeight="1" x14ac:dyDescent="0.25">
      <c r="B2" s="112" t="s">
        <v>16</v>
      </c>
      <c r="C2" s="112"/>
      <c r="D2" s="112"/>
      <c r="E2" s="112"/>
      <c r="F2" s="112"/>
      <c r="G2" s="112"/>
      <c r="H2" s="112"/>
      <c r="I2" s="112"/>
      <c r="J2" s="24"/>
    </row>
    <row r="3" spans="2:10" ht="18" x14ac:dyDescent="0.25">
      <c r="B3" s="50"/>
      <c r="C3" s="50"/>
      <c r="D3" s="50"/>
      <c r="E3" s="50"/>
      <c r="F3" s="50"/>
      <c r="G3" s="50"/>
      <c r="H3" s="50"/>
      <c r="I3" s="51"/>
      <c r="J3" s="3"/>
    </row>
    <row r="4" spans="2:10" ht="15.75" x14ac:dyDescent="0.25">
      <c r="B4" s="154" t="s">
        <v>73</v>
      </c>
      <c r="C4" s="154"/>
      <c r="D4" s="154"/>
      <c r="E4" s="154"/>
      <c r="F4" s="154"/>
      <c r="G4" s="154"/>
      <c r="H4" s="154"/>
      <c r="I4" s="154"/>
    </row>
    <row r="5" spans="2:10" ht="18" x14ac:dyDescent="0.25">
      <c r="B5" s="50"/>
      <c r="C5" s="50"/>
      <c r="D5" s="50"/>
      <c r="E5" s="50"/>
      <c r="F5" s="50"/>
      <c r="G5" s="50"/>
      <c r="H5" s="50"/>
      <c r="I5" s="51"/>
    </row>
    <row r="6" spans="2:10" ht="25.5" x14ac:dyDescent="0.25">
      <c r="B6" s="143" t="s">
        <v>8</v>
      </c>
      <c r="C6" s="144"/>
      <c r="D6" s="144"/>
      <c r="E6" s="145"/>
      <c r="F6" s="35" t="s">
        <v>105</v>
      </c>
      <c r="G6" s="35" t="s">
        <v>108</v>
      </c>
      <c r="H6" s="35" t="s">
        <v>185</v>
      </c>
      <c r="I6" s="35" t="s">
        <v>68</v>
      </c>
    </row>
    <row r="7" spans="2:10" s="40" customFormat="1" ht="11.25" x14ac:dyDescent="0.2">
      <c r="B7" s="140">
        <v>1</v>
      </c>
      <c r="C7" s="141"/>
      <c r="D7" s="141"/>
      <c r="E7" s="142"/>
      <c r="F7" s="37">
        <v>2</v>
      </c>
      <c r="G7" s="37">
        <v>3</v>
      </c>
      <c r="H7" s="37">
        <v>4</v>
      </c>
      <c r="I7" s="37" t="s">
        <v>62</v>
      </c>
    </row>
    <row r="8" spans="2:10" ht="30" customHeight="1" x14ac:dyDescent="0.25">
      <c r="B8" s="150" t="s">
        <v>188</v>
      </c>
      <c r="C8" s="151"/>
      <c r="D8" s="152"/>
      <c r="E8" s="100" t="s">
        <v>187</v>
      </c>
      <c r="F8" s="101">
        <v>26174252</v>
      </c>
      <c r="G8" s="86">
        <v>26174252</v>
      </c>
      <c r="H8" s="85">
        <v>25795860.879999999</v>
      </c>
      <c r="I8" s="85">
        <f t="shared" ref="I8:I13" si="0">H8/G8*100</f>
        <v>98.554338362754351</v>
      </c>
    </row>
    <row r="9" spans="2:10" ht="30" customHeight="1" x14ac:dyDescent="0.25">
      <c r="B9" s="147">
        <v>11</v>
      </c>
      <c r="C9" s="148"/>
      <c r="D9" s="149"/>
      <c r="E9" s="102" t="s">
        <v>189</v>
      </c>
      <c r="F9" s="101">
        <v>17386403</v>
      </c>
      <c r="G9" s="86">
        <v>17386403</v>
      </c>
      <c r="H9" s="85">
        <v>17245782.329999998</v>
      </c>
      <c r="I9" s="85">
        <f t="shared" si="0"/>
        <v>99.191203206321617</v>
      </c>
    </row>
    <row r="10" spans="2:10" ht="30" customHeight="1" x14ac:dyDescent="0.25">
      <c r="B10" s="153">
        <v>31</v>
      </c>
      <c r="C10" s="153"/>
      <c r="D10" s="153"/>
      <c r="E10" s="102" t="s">
        <v>190</v>
      </c>
      <c r="F10" s="101">
        <v>4547360</v>
      </c>
      <c r="G10" s="86">
        <v>4547360</v>
      </c>
      <c r="H10" s="85">
        <v>4661237.82</v>
      </c>
      <c r="I10" s="85">
        <f t="shared" si="0"/>
        <v>102.50426225326343</v>
      </c>
    </row>
    <row r="11" spans="2:10" ht="30" customHeight="1" x14ac:dyDescent="0.25">
      <c r="B11" s="147">
        <v>51</v>
      </c>
      <c r="C11" s="148"/>
      <c r="D11" s="149"/>
      <c r="E11" s="100" t="s">
        <v>191</v>
      </c>
      <c r="F11" s="101">
        <v>15749</v>
      </c>
      <c r="G11" s="86">
        <v>15749</v>
      </c>
      <c r="H11" s="85">
        <v>1764.33</v>
      </c>
      <c r="I11" s="85">
        <f t="shared" si="0"/>
        <v>11.202806527398565</v>
      </c>
    </row>
    <row r="12" spans="2:10" ht="30" customHeight="1" x14ac:dyDescent="0.25">
      <c r="B12" s="147">
        <v>52</v>
      </c>
      <c r="C12" s="148"/>
      <c r="D12" s="149"/>
      <c r="E12" s="100" t="s">
        <v>192</v>
      </c>
      <c r="F12" s="101">
        <v>4180357</v>
      </c>
      <c r="G12" s="86">
        <v>4180357</v>
      </c>
      <c r="H12" s="85">
        <v>2902067.68</v>
      </c>
      <c r="I12" s="85">
        <f t="shared" si="0"/>
        <v>69.421527395865951</v>
      </c>
    </row>
    <row r="13" spans="2:10" ht="30" customHeight="1" x14ac:dyDescent="0.25">
      <c r="B13" s="147">
        <v>559</v>
      </c>
      <c r="C13" s="148"/>
      <c r="D13" s="149"/>
      <c r="E13" s="102" t="s">
        <v>193</v>
      </c>
      <c r="F13" s="101">
        <v>44383</v>
      </c>
      <c r="G13" s="86">
        <v>44383</v>
      </c>
      <c r="H13" s="85">
        <v>40296.83</v>
      </c>
      <c r="I13" s="85">
        <f t="shared" si="0"/>
        <v>90.793389360791295</v>
      </c>
    </row>
    <row r="14" spans="2:10" ht="30" customHeight="1" x14ac:dyDescent="0.25">
      <c r="B14" s="98">
        <v>563</v>
      </c>
      <c r="C14" s="99"/>
      <c r="D14" s="100"/>
      <c r="E14" s="102" t="s">
        <v>194</v>
      </c>
      <c r="F14" s="101"/>
      <c r="G14" s="86"/>
      <c r="H14" s="85">
        <v>944711.89</v>
      </c>
      <c r="I14" s="85"/>
    </row>
    <row r="15" spans="2:10" ht="30" customHeight="1" x14ac:dyDescent="0.25">
      <c r="B15" s="153">
        <v>34</v>
      </c>
      <c r="C15" s="153"/>
      <c r="D15" s="153"/>
      <c r="E15" s="102" t="s">
        <v>195</v>
      </c>
      <c r="F15" s="101">
        <v>26174252</v>
      </c>
      <c r="G15" s="86">
        <v>26174252</v>
      </c>
      <c r="H15" s="85">
        <v>25795860.879999999</v>
      </c>
      <c r="I15" s="85">
        <f>H15/G15*100</f>
        <v>98.554338362754351</v>
      </c>
    </row>
    <row r="16" spans="2:10" ht="30" customHeight="1" x14ac:dyDescent="0.25">
      <c r="B16" s="147">
        <v>3407</v>
      </c>
      <c r="C16" s="148"/>
      <c r="D16" s="149"/>
      <c r="E16" s="102" t="s">
        <v>196</v>
      </c>
      <c r="F16" s="101">
        <v>26174252</v>
      </c>
      <c r="G16" s="86">
        <v>26174252</v>
      </c>
      <c r="H16" s="85">
        <v>25795860.879999999</v>
      </c>
      <c r="I16" s="85">
        <f>H16/G16*100</f>
        <v>98.554338362754351</v>
      </c>
    </row>
    <row r="17" spans="2:9" ht="30" customHeight="1" x14ac:dyDescent="0.25">
      <c r="B17" s="147" t="s">
        <v>197</v>
      </c>
      <c r="C17" s="148"/>
      <c r="D17" s="149"/>
      <c r="E17" s="100" t="s">
        <v>198</v>
      </c>
      <c r="F17" s="101">
        <v>13551522</v>
      </c>
      <c r="G17" s="86">
        <v>13551522</v>
      </c>
      <c r="H17" s="85">
        <v>13512416.220000001</v>
      </c>
      <c r="I17" s="85">
        <f>H17/G17*100</f>
        <v>99.711428871236748</v>
      </c>
    </row>
    <row r="18" spans="2:9" ht="22.15" customHeight="1" x14ac:dyDescent="0.25">
      <c r="B18" s="147">
        <v>11</v>
      </c>
      <c r="C18" s="148"/>
      <c r="D18" s="149"/>
      <c r="E18" s="100" t="s">
        <v>189</v>
      </c>
      <c r="F18" s="101">
        <v>12370290</v>
      </c>
      <c r="G18" s="86">
        <v>12370290</v>
      </c>
      <c r="H18" s="85">
        <v>12305043.16</v>
      </c>
      <c r="I18" s="85">
        <f>H18/G18*100</f>
        <v>99.472552058197508</v>
      </c>
    </row>
    <row r="19" spans="2:9" ht="16.899999999999999" customHeight="1" x14ac:dyDescent="0.25">
      <c r="B19" s="109"/>
      <c r="C19" s="111">
        <v>31</v>
      </c>
      <c r="D19" s="110"/>
      <c r="E19" s="102" t="s">
        <v>199</v>
      </c>
      <c r="F19" s="101">
        <v>10133236</v>
      </c>
      <c r="G19" s="86">
        <v>10133236</v>
      </c>
      <c r="H19" s="85">
        <v>10069101.619999999</v>
      </c>
      <c r="I19" s="85">
        <f>H19/G19*100</f>
        <v>99.367088854932419</v>
      </c>
    </row>
    <row r="20" spans="2:9" ht="15.6" customHeight="1" x14ac:dyDescent="0.25">
      <c r="B20" s="106"/>
      <c r="C20" s="107"/>
      <c r="D20" s="108">
        <v>3111</v>
      </c>
      <c r="E20" s="44" t="s">
        <v>200</v>
      </c>
      <c r="F20" s="41">
        <v>8310373</v>
      </c>
      <c r="G20" s="4">
        <v>8310373</v>
      </c>
      <c r="H20" s="79">
        <v>8278972.8799999999</v>
      </c>
      <c r="I20" s="85">
        <f t="shared" ref="I20:I83" si="1">H20/G20*100</f>
        <v>99.622157513266856</v>
      </c>
    </row>
    <row r="21" spans="2:9" ht="15.6" customHeight="1" x14ac:dyDescent="0.25">
      <c r="B21" s="82"/>
      <c r="C21" s="83"/>
      <c r="D21" s="42">
        <v>3114</v>
      </c>
      <c r="E21" s="44" t="s">
        <v>111</v>
      </c>
      <c r="F21" s="41">
        <v>48753</v>
      </c>
      <c r="G21" s="4">
        <v>48753</v>
      </c>
      <c r="H21" s="79">
        <v>48752.1</v>
      </c>
      <c r="I21" s="85">
        <f t="shared" si="1"/>
        <v>99.998153959756323</v>
      </c>
    </row>
    <row r="22" spans="2:9" ht="15.6" customHeight="1" x14ac:dyDescent="0.25">
      <c r="B22" s="82"/>
      <c r="C22" s="83"/>
      <c r="D22" s="42">
        <v>3121</v>
      </c>
      <c r="E22" s="44" t="s">
        <v>201</v>
      </c>
      <c r="F22" s="41">
        <v>352173</v>
      </c>
      <c r="G22" s="4">
        <v>352173</v>
      </c>
      <c r="H22" s="79">
        <v>345864.72</v>
      </c>
      <c r="I22" s="85">
        <f t="shared" si="1"/>
        <v>98.208755356032398</v>
      </c>
    </row>
    <row r="23" spans="2:9" ht="15.6" customHeight="1" x14ac:dyDescent="0.25">
      <c r="B23" s="82"/>
      <c r="C23" s="83"/>
      <c r="D23" s="42">
        <v>3132</v>
      </c>
      <c r="E23" s="44" t="s">
        <v>114</v>
      </c>
      <c r="F23" s="41">
        <v>1421937</v>
      </c>
      <c r="G23" s="4">
        <v>1421937</v>
      </c>
      <c r="H23" s="79">
        <v>1395511.92</v>
      </c>
      <c r="I23" s="85">
        <f t="shared" si="1"/>
        <v>98.141613868968875</v>
      </c>
    </row>
    <row r="24" spans="2:9" ht="15.6" customHeight="1" x14ac:dyDescent="0.25">
      <c r="B24" s="104"/>
      <c r="C24" s="99">
        <v>32</v>
      </c>
      <c r="D24" s="105"/>
      <c r="E24" s="102" t="s">
        <v>202</v>
      </c>
      <c r="F24" s="101">
        <v>2203062</v>
      </c>
      <c r="G24" s="86">
        <v>2203062</v>
      </c>
      <c r="H24" s="85">
        <v>2202299.52</v>
      </c>
      <c r="I24" s="85">
        <f t="shared" si="1"/>
        <v>99.965389989024374</v>
      </c>
    </row>
    <row r="25" spans="2:9" ht="15.6" customHeight="1" x14ac:dyDescent="0.25">
      <c r="B25" s="82"/>
      <c r="C25" s="83"/>
      <c r="D25" s="42">
        <v>3211</v>
      </c>
      <c r="E25" s="44" t="s">
        <v>50</v>
      </c>
      <c r="F25" s="41">
        <v>211733</v>
      </c>
      <c r="G25" s="4">
        <v>211733</v>
      </c>
      <c r="H25" s="79">
        <v>248836.56</v>
      </c>
      <c r="I25" s="85">
        <f t="shared" si="1"/>
        <v>117.52374925023497</v>
      </c>
    </row>
    <row r="26" spans="2:9" ht="26.45" customHeight="1" x14ac:dyDescent="0.25">
      <c r="B26" s="82"/>
      <c r="C26" s="83"/>
      <c r="D26" s="42">
        <v>3212</v>
      </c>
      <c r="E26" s="44" t="s">
        <v>115</v>
      </c>
      <c r="F26" s="41">
        <v>288124</v>
      </c>
      <c r="G26" s="4">
        <v>288124</v>
      </c>
      <c r="H26" s="79">
        <v>269135.25</v>
      </c>
      <c r="I26" s="85">
        <f t="shared" si="1"/>
        <v>93.409521594868878</v>
      </c>
    </row>
    <row r="27" spans="2:9" ht="15.6" customHeight="1" x14ac:dyDescent="0.25">
      <c r="B27" s="82"/>
      <c r="C27" s="83"/>
      <c r="D27" s="42">
        <v>3214</v>
      </c>
      <c r="E27" s="44" t="s">
        <v>117</v>
      </c>
      <c r="F27" s="41">
        <v>1991</v>
      </c>
      <c r="G27" s="4">
        <v>1991</v>
      </c>
      <c r="H27" s="79">
        <v>1431</v>
      </c>
      <c r="I27" s="85">
        <f t="shared" si="1"/>
        <v>71.873430436966345</v>
      </c>
    </row>
    <row r="28" spans="2:9" ht="15.6" customHeight="1" x14ac:dyDescent="0.25">
      <c r="B28" s="82"/>
      <c r="C28" s="83"/>
      <c r="D28" s="42">
        <v>3221</v>
      </c>
      <c r="E28" s="44" t="s">
        <v>203</v>
      </c>
      <c r="F28" s="41">
        <v>33181</v>
      </c>
      <c r="G28" s="4">
        <v>33181</v>
      </c>
      <c r="H28" s="79">
        <v>28700.2</v>
      </c>
      <c r="I28" s="85">
        <f t="shared" si="1"/>
        <v>86.495886199933707</v>
      </c>
    </row>
    <row r="29" spans="2:9" ht="15.6" customHeight="1" x14ac:dyDescent="0.25">
      <c r="B29" s="82"/>
      <c r="C29" s="83"/>
      <c r="D29" s="42">
        <v>3223</v>
      </c>
      <c r="E29" s="44" t="s">
        <v>121</v>
      </c>
      <c r="F29" s="41">
        <v>323172</v>
      </c>
      <c r="G29" s="4">
        <v>323172</v>
      </c>
      <c r="H29" s="79">
        <v>272703.88</v>
      </c>
      <c r="I29" s="85">
        <f t="shared" si="1"/>
        <v>84.383510947730628</v>
      </c>
    </row>
    <row r="30" spans="2:9" ht="28.9" customHeight="1" x14ac:dyDescent="0.25">
      <c r="B30" s="82"/>
      <c r="C30" s="83"/>
      <c r="D30" s="42">
        <v>3224</v>
      </c>
      <c r="E30" s="44" t="s">
        <v>122</v>
      </c>
      <c r="F30" s="41">
        <v>6636</v>
      </c>
      <c r="G30" s="4">
        <v>6636</v>
      </c>
      <c r="H30" s="79">
        <v>6122.52</v>
      </c>
      <c r="I30" s="85">
        <f t="shared" si="1"/>
        <v>92.262206148282104</v>
      </c>
    </row>
    <row r="31" spans="2:9" ht="15.6" customHeight="1" x14ac:dyDescent="0.25">
      <c r="B31" s="82"/>
      <c r="C31" s="83"/>
      <c r="D31" s="42">
        <v>3225</v>
      </c>
      <c r="E31" s="44" t="s">
        <v>204</v>
      </c>
      <c r="F31" s="41">
        <v>3318</v>
      </c>
      <c r="G31" s="4">
        <v>3318</v>
      </c>
      <c r="H31" s="79">
        <v>5094.33</v>
      </c>
      <c r="I31" s="85">
        <f t="shared" si="1"/>
        <v>153.53616636528028</v>
      </c>
    </row>
    <row r="32" spans="2:9" ht="15.6" customHeight="1" x14ac:dyDescent="0.25">
      <c r="B32" s="82"/>
      <c r="C32" s="83"/>
      <c r="D32" s="42">
        <v>3227</v>
      </c>
      <c r="E32" s="44" t="s">
        <v>205</v>
      </c>
      <c r="F32" s="41">
        <v>26545</v>
      </c>
      <c r="G32" s="4">
        <v>26545</v>
      </c>
      <c r="H32" s="79">
        <v>26665.97</v>
      </c>
      <c r="I32" s="85">
        <f t="shared" si="1"/>
        <v>100.45571670747788</v>
      </c>
    </row>
    <row r="33" spans="2:9" ht="15.6" customHeight="1" x14ac:dyDescent="0.25">
      <c r="B33" s="82"/>
      <c r="C33" s="83"/>
      <c r="D33" s="42">
        <v>3231</v>
      </c>
      <c r="E33" s="44" t="s">
        <v>206</v>
      </c>
      <c r="F33" s="41">
        <v>201739</v>
      </c>
      <c r="G33" s="4">
        <v>201739</v>
      </c>
      <c r="H33" s="79">
        <v>200677.84</v>
      </c>
      <c r="I33" s="85">
        <f t="shared" si="1"/>
        <v>99.473993625426914</v>
      </c>
    </row>
    <row r="34" spans="2:9" ht="15.6" customHeight="1" x14ac:dyDescent="0.25">
      <c r="B34" s="82"/>
      <c r="C34" s="83"/>
      <c r="D34" s="42">
        <v>3232</v>
      </c>
      <c r="E34" s="44" t="s">
        <v>207</v>
      </c>
      <c r="F34" s="41">
        <v>20000</v>
      </c>
      <c r="G34" s="4">
        <v>20000</v>
      </c>
      <c r="H34" s="79">
        <v>20692.09</v>
      </c>
      <c r="I34" s="85">
        <f t="shared" si="1"/>
        <v>103.46044999999999</v>
      </c>
    </row>
    <row r="35" spans="2:9" ht="15" customHeight="1" x14ac:dyDescent="0.25">
      <c r="B35" s="82"/>
      <c r="C35" s="83"/>
      <c r="D35" s="42">
        <v>3233</v>
      </c>
      <c r="E35" s="44" t="s">
        <v>128</v>
      </c>
      <c r="F35" s="41">
        <v>38272</v>
      </c>
      <c r="G35" s="4">
        <v>38272</v>
      </c>
      <c r="H35" s="79">
        <v>47312.51</v>
      </c>
      <c r="I35" s="85">
        <f t="shared" si="1"/>
        <v>123.62173390468227</v>
      </c>
    </row>
    <row r="36" spans="2:9" x14ac:dyDescent="0.25">
      <c r="B36" s="82"/>
      <c r="C36" s="83"/>
      <c r="D36" s="42">
        <v>3234</v>
      </c>
      <c r="E36" s="44" t="s">
        <v>208</v>
      </c>
      <c r="F36" s="41">
        <v>205082</v>
      </c>
      <c r="G36" s="4">
        <v>205082</v>
      </c>
      <c r="H36" s="79">
        <v>191978.39</v>
      </c>
      <c r="I36" s="85">
        <f t="shared" si="1"/>
        <v>93.610550901590599</v>
      </c>
    </row>
    <row r="37" spans="2:9" x14ac:dyDescent="0.25">
      <c r="B37" s="82"/>
      <c r="C37" s="83"/>
      <c r="D37" s="42">
        <v>3235</v>
      </c>
      <c r="E37" s="44" t="s">
        <v>130</v>
      </c>
      <c r="F37" s="41">
        <v>427460</v>
      </c>
      <c r="G37" s="4">
        <v>427460</v>
      </c>
      <c r="H37" s="79">
        <v>428884.88</v>
      </c>
      <c r="I37" s="85">
        <f t="shared" si="1"/>
        <v>100.33333645253357</v>
      </c>
    </row>
    <row r="38" spans="2:9" x14ac:dyDescent="0.25">
      <c r="B38" s="82"/>
      <c r="C38" s="83"/>
      <c r="D38" s="42">
        <v>3236</v>
      </c>
      <c r="E38" s="44" t="s">
        <v>209</v>
      </c>
      <c r="F38" s="41">
        <v>35835</v>
      </c>
      <c r="G38" s="4">
        <v>35835</v>
      </c>
      <c r="H38" s="79">
        <v>18100.57</v>
      </c>
      <c r="I38" s="85">
        <f t="shared" si="1"/>
        <v>50.510869261894797</v>
      </c>
    </row>
    <row r="39" spans="2:9" x14ac:dyDescent="0.25">
      <c r="B39" s="82"/>
      <c r="C39" s="83"/>
      <c r="D39" s="42">
        <v>3237</v>
      </c>
      <c r="E39" s="44" t="s">
        <v>132</v>
      </c>
      <c r="F39" s="41">
        <v>76636</v>
      </c>
      <c r="G39" s="4">
        <v>76636</v>
      </c>
      <c r="H39" s="79">
        <v>71223.3</v>
      </c>
      <c r="I39" s="85">
        <f t="shared" si="1"/>
        <v>92.937131374288853</v>
      </c>
    </row>
    <row r="40" spans="2:9" x14ac:dyDescent="0.25">
      <c r="B40" s="82"/>
      <c r="C40" s="83"/>
      <c r="D40" s="42">
        <v>3239</v>
      </c>
      <c r="E40" s="44" t="s">
        <v>134</v>
      </c>
      <c r="F40" s="41">
        <v>249536</v>
      </c>
      <c r="G40" s="4">
        <v>249536</v>
      </c>
      <c r="H40" s="79">
        <v>312315.09999999998</v>
      </c>
      <c r="I40" s="85">
        <f t="shared" si="1"/>
        <v>125.15833386765836</v>
      </c>
    </row>
    <row r="41" spans="2:9" x14ac:dyDescent="0.25">
      <c r="B41" s="82"/>
      <c r="C41" s="83"/>
      <c r="D41" s="42">
        <v>3292</v>
      </c>
      <c r="E41" s="44" t="s">
        <v>210</v>
      </c>
      <c r="F41" s="41">
        <v>26199</v>
      </c>
      <c r="G41" s="4">
        <v>26199</v>
      </c>
      <c r="H41" s="79">
        <v>21625</v>
      </c>
      <c r="I41" s="85">
        <f t="shared" si="1"/>
        <v>82.541318370930185</v>
      </c>
    </row>
    <row r="42" spans="2:9" x14ac:dyDescent="0.25">
      <c r="B42" s="82"/>
      <c r="C42" s="83"/>
      <c r="D42" s="42">
        <v>3293</v>
      </c>
      <c r="E42" s="44" t="s">
        <v>137</v>
      </c>
      <c r="F42" s="41">
        <v>1327</v>
      </c>
      <c r="G42" s="4">
        <v>1327</v>
      </c>
      <c r="H42" s="79">
        <v>1326.96</v>
      </c>
      <c r="I42" s="85">
        <f t="shared" si="1"/>
        <v>99.996985681989443</v>
      </c>
    </row>
    <row r="43" spans="2:9" x14ac:dyDescent="0.25">
      <c r="B43" s="82"/>
      <c r="C43" s="83"/>
      <c r="D43" s="42">
        <v>3294</v>
      </c>
      <c r="E43" s="44" t="s">
        <v>211</v>
      </c>
      <c r="F43" s="41">
        <v>6859</v>
      </c>
      <c r="G43" s="4">
        <v>6859</v>
      </c>
      <c r="H43" s="79">
        <v>3795.34</v>
      </c>
      <c r="I43" s="85">
        <f t="shared" si="1"/>
        <v>55.333722116926666</v>
      </c>
    </row>
    <row r="44" spans="2:9" x14ac:dyDescent="0.25">
      <c r="B44" s="82"/>
      <c r="C44" s="83"/>
      <c r="D44" s="42">
        <v>3295</v>
      </c>
      <c r="E44" s="44" t="s">
        <v>212</v>
      </c>
      <c r="F44" s="41">
        <v>16590</v>
      </c>
      <c r="G44" s="4">
        <v>16590</v>
      </c>
      <c r="H44" s="79">
        <v>23773.65</v>
      </c>
      <c r="I44" s="85">
        <f t="shared" si="1"/>
        <v>143.30108499095843</v>
      </c>
    </row>
    <row r="45" spans="2:9" x14ac:dyDescent="0.25">
      <c r="B45" s="82"/>
      <c r="C45" s="83"/>
      <c r="D45" s="42">
        <v>3299</v>
      </c>
      <c r="E45" s="44" t="s">
        <v>135</v>
      </c>
      <c r="F45" s="41">
        <v>2827</v>
      </c>
      <c r="G45" s="4">
        <v>2827</v>
      </c>
      <c r="H45" s="79">
        <v>1904.18</v>
      </c>
      <c r="I45" s="85">
        <f t="shared" si="1"/>
        <v>67.356915458082781</v>
      </c>
    </row>
    <row r="46" spans="2:9" x14ac:dyDescent="0.25">
      <c r="B46" s="98"/>
      <c r="C46" s="99">
        <v>34</v>
      </c>
      <c r="D46" s="100"/>
      <c r="E46" s="102" t="s">
        <v>213</v>
      </c>
      <c r="F46" s="101">
        <v>807</v>
      </c>
      <c r="G46" s="86">
        <v>807</v>
      </c>
      <c r="H46" s="85">
        <v>458.57</v>
      </c>
      <c r="I46" s="85">
        <f t="shared" si="1"/>
        <v>56.824039653035932</v>
      </c>
    </row>
    <row r="47" spans="2:9" x14ac:dyDescent="0.25">
      <c r="B47" s="82"/>
      <c r="C47" s="83"/>
      <c r="D47" s="42">
        <v>3431</v>
      </c>
      <c r="E47" s="44" t="s">
        <v>214</v>
      </c>
      <c r="F47" s="41">
        <v>664</v>
      </c>
      <c r="G47" s="4">
        <v>664</v>
      </c>
      <c r="H47" s="79">
        <v>191.4</v>
      </c>
      <c r="I47" s="85">
        <f t="shared" si="1"/>
        <v>28.825301204819276</v>
      </c>
    </row>
    <row r="48" spans="2:9" x14ac:dyDescent="0.25">
      <c r="B48" s="82"/>
      <c r="C48" s="83"/>
      <c r="D48" s="42">
        <v>3433</v>
      </c>
      <c r="E48" s="44" t="s">
        <v>143</v>
      </c>
      <c r="F48" s="41">
        <v>143</v>
      </c>
      <c r="G48" s="4">
        <v>143</v>
      </c>
      <c r="H48" s="79">
        <v>267.17</v>
      </c>
      <c r="I48" s="85">
        <f t="shared" si="1"/>
        <v>186.83216783216784</v>
      </c>
    </row>
    <row r="49" spans="2:9" ht="25.5" x14ac:dyDescent="0.25">
      <c r="B49" s="98"/>
      <c r="C49" s="99">
        <v>37</v>
      </c>
      <c r="D49" s="100"/>
      <c r="E49" s="102" t="s">
        <v>215</v>
      </c>
      <c r="F49" s="101">
        <v>5673</v>
      </c>
      <c r="G49" s="86">
        <v>5673</v>
      </c>
      <c r="H49" s="85">
        <v>5673.5</v>
      </c>
      <c r="I49" s="85">
        <f t="shared" si="1"/>
        <v>100.00881367882954</v>
      </c>
    </row>
    <row r="50" spans="2:9" x14ac:dyDescent="0.25">
      <c r="B50" s="82"/>
      <c r="C50" s="83"/>
      <c r="D50" s="42">
        <v>3721</v>
      </c>
      <c r="E50" s="44" t="s">
        <v>146</v>
      </c>
      <c r="F50" s="41">
        <v>5673</v>
      </c>
      <c r="G50" s="4">
        <v>5673</v>
      </c>
      <c r="H50" s="79">
        <v>5672.5</v>
      </c>
      <c r="I50" s="85">
        <f t="shared" si="1"/>
        <v>99.99118632117046</v>
      </c>
    </row>
    <row r="51" spans="2:9" ht="25.5" x14ac:dyDescent="0.25">
      <c r="B51" s="98"/>
      <c r="C51" s="99">
        <v>42</v>
      </c>
      <c r="D51" s="100"/>
      <c r="E51" s="102" t="s">
        <v>216</v>
      </c>
      <c r="F51" s="101">
        <v>27512</v>
      </c>
      <c r="G51" s="86">
        <v>27512</v>
      </c>
      <c r="H51" s="85">
        <v>27510.95</v>
      </c>
      <c r="I51" s="85">
        <f t="shared" si="1"/>
        <v>99.996183483570817</v>
      </c>
    </row>
    <row r="52" spans="2:9" x14ac:dyDescent="0.25">
      <c r="B52" s="82"/>
      <c r="C52" s="83"/>
      <c r="D52" s="42">
        <v>4221</v>
      </c>
      <c r="E52" s="44" t="s">
        <v>156</v>
      </c>
      <c r="F52" s="41">
        <v>19240</v>
      </c>
      <c r="G52" s="4">
        <v>19240</v>
      </c>
      <c r="H52" s="79">
        <v>22772.21</v>
      </c>
      <c r="I52" s="85">
        <f t="shared" si="1"/>
        <v>118.35867983367983</v>
      </c>
    </row>
    <row r="53" spans="2:9" x14ac:dyDescent="0.25">
      <c r="B53" s="82"/>
      <c r="C53" s="83"/>
      <c r="D53" s="42">
        <v>4223</v>
      </c>
      <c r="E53" s="44" t="s">
        <v>217</v>
      </c>
      <c r="F53" s="41">
        <v>8272</v>
      </c>
      <c r="G53" s="4">
        <v>8272</v>
      </c>
      <c r="H53" s="79">
        <v>4738.74</v>
      </c>
      <c r="I53" s="85">
        <f t="shared" si="1"/>
        <v>57.286508704061887</v>
      </c>
    </row>
    <row r="54" spans="2:9" ht="21.6" customHeight="1" x14ac:dyDescent="0.25">
      <c r="B54" s="98">
        <v>31</v>
      </c>
      <c r="C54" s="99"/>
      <c r="D54" s="100"/>
      <c r="E54" s="102" t="s">
        <v>190</v>
      </c>
      <c r="F54" s="101">
        <v>1181232</v>
      </c>
      <c r="G54" s="86">
        <v>1181232</v>
      </c>
      <c r="H54" s="85">
        <v>1207373.06</v>
      </c>
      <c r="I54" s="85">
        <f t="shared" si="1"/>
        <v>102.2130335107752</v>
      </c>
    </row>
    <row r="55" spans="2:9" x14ac:dyDescent="0.25">
      <c r="B55" s="98"/>
      <c r="C55" s="99">
        <v>31</v>
      </c>
      <c r="D55" s="100"/>
      <c r="E55" s="102" t="s">
        <v>199</v>
      </c>
      <c r="F55" s="101">
        <v>282725</v>
      </c>
      <c r="G55" s="86">
        <v>282725</v>
      </c>
      <c r="H55" s="85">
        <v>272143.62</v>
      </c>
      <c r="I55" s="85">
        <f t="shared" si="1"/>
        <v>96.25735962507737</v>
      </c>
    </row>
    <row r="56" spans="2:9" x14ac:dyDescent="0.25">
      <c r="B56" s="82"/>
      <c r="C56" s="83"/>
      <c r="D56" s="42">
        <v>3113</v>
      </c>
      <c r="E56" s="44" t="s">
        <v>110</v>
      </c>
      <c r="F56" s="41">
        <v>282725</v>
      </c>
      <c r="G56" s="4">
        <v>282725</v>
      </c>
      <c r="H56" s="79">
        <v>272143.62</v>
      </c>
      <c r="I56" s="85">
        <f t="shared" si="1"/>
        <v>96.25735962507737</v>
      </c>
    </row>
    <row r="57" spans="2:9" x14ac:dyDescent="0.25">
      <c r="B57" s="82"/>
      <c r="C57" s="99">
        <v>32</v>
      </c>
      <c r="D57" s="100"/>
      <c r="E57" s="102" t="s">
        <v>202</v>
      </c>
      <c r="F57" s="101">
        <v>897180</v>
      </c>
      <c r="G57" s="86">
        <v>897180</v>
      </c>
      <c r="H57" s="85">
        <v>919648.36</v>
      </c>
      <c r="I57" s="85">
        <f t="shared" si="1"/>
        <v>102.50433134933903</v>
      </c>
    </row>
    <row r="58" spans="2:9" x14ac:dyDescent="0.25">
      <c r="B58" s="82"/>
      <c r="C58" s="83"/>
      <c r="D58" s="42">
        <v>3211</v>
      </c>
      <c r="E58" s="44" t="s">
        <v>50</v>
      </c>
      <c r="F58" s="41">
        <v>10000</v>
      </c>
      <c r="G58" s="4">
        <v>10000</v>
      </c>
      <c r="H58" s="79">
        <v>3624.91</v>
      </c>
      <c r="I58" s="85">
        <f t="shared" si="1"/>
        <v>36.249099999999999</v>
      </c>
    </row>
    <row r="59" spans="2:9" x14ac:dyDescent="0.25">
      <c r="B59" s="82"/>
      <c r="C59" s="83"/>
      <c r="D59" s="42">
        <v>3221</v>
      </c>
      <c r="E59" s="44" t="s">
        <v>203</v>
      </c>
      <c r="F59" s="41"/>
      <c r="G59" s="4"/>
      <c r="H59" s="79">
        <v>4397.6000000000004</v>
      </c>
      <c r="I59" s="85"/>
    </row>
    <row r="60" spans="2:9" x14ac:dyDescent="0.25">
      <c r="B60" s="82"/>
      <c r="C60" s="83"/>
      <c r="D60" s="42">
        <v>3223</v>
      </c>
      <c r="E60" s="44" t="s">
        <v>218</v>
      </c>
      <c r="F60" s="41">
        <v>16361</v>
      </c>
      <c r="G60" s="4">
        <v>16361</v>
      </c>
      <c r="H60" s="79">
        <v>32390.04</v>
      </c>
      <c r="I60" s="85">
        <f t="shared" si="1"/>
        <v>197.97102866572948</v>
      </c>
    </row>
    <row r="61" spans="2:9" x14ac:dyDescent="0.25">
      <c r="B61" s="82"/>
      <c r="C61" s="83"/>
      <c r="D61" s="42">
        <v>3227</v>
      </c>
      <c r="E61" s="44" t="s">
        <v>205</v>
      </c>
      <c r="F61" s="41"/>
      <c r="G61" s="4"/>
      <c r="H61" s="79">
        <v>12414.22</v>
      </c>
      <c r="I61" s="85"/>
    </row>
    <row r="62" spans="2:9" x14ac:dyDescent="0.25">
      <c r="B62" s="82"/>
      <c r="C62" s="83"/>
      <c r="D62" s="42">
        <v>3231</v>
      </c>
      <c r="E62" s="44" t="s">
        <v>206</v>
      </c>
      <c r="F62" s="41">
        <v>36178</v>
      </c>
      <c r="G62" s="4">
        <v>36178</v>
      </c>
      <c r="H62" s="79">
        <v>4275.1499999999996</v>
      </c>
      <c r="I62" s="85">
        <f t="shared" si="1"/>
        <v>11.816988224888053</v>
      </c>
    </row>
    <row r="63" spans="2:9" x14ac:dyDescent="0.25">
      <c r="B63" s="82"/>
      <c r="C63" s="83"/>
      <c r="D63" s="42">
        <v>3233</v>
      </c>
      <c r="E63" s="44" t="s">
        <v>128</v>
      </c>
      <c r="F63" s="41">
        <v>1000</v>
      </c>
      <c r="G63" s="4">
        <v>1000</v>
      </c>
      <c r="H63" s="79">
        <v>248.85</v>
      </c>
      <c r="I63" s="85">
        <f t="shared" si="1"/>
        <v>24.884999999999998</v>
      </c>
    </row>
    <row r="64" spans="2:9" x14ac:dyDescent="0.25">
      <c r="B64" s="82"/>
      <c r="C64" s="83"/>
      <c r="D64" s="42">
        <v>3234</v>
      </c>
      <c r="E64" s="44" t="s">
        <v>219</v>
      </c>
      <c r="F64" s="41">
        <v>776545</v>
      </c>
      <c r="G64" s="4">
        <v>776545</v>
      </c>
      <c r="H64" s="79">
        <v>754576.59</v>
      </c>
      <c r="I64" s="85">
        <f t="shared" si="1"/>
        <v>97.171006187664588</v>
      </c>
    </row>
    <row r="65" spans="2:9" x14ac:dyDescent="0.25">
      <c r="B65" s="82"/>
      <c r="C65" s="83"/>
      <c r="D65" s="42">
        <v>3235</v>
      </c>
      <c r="E65" s="44" t="s">
        <v>130</v>
      </c>
      <c r="F65" s="41">
        <v>6178</v>
      </c>
      <c r="G65" s="4">
        <v>6178</v>
      </c>
      <c r="H65" s="79">
        <v>42125.89</v>
      </c>
      <c r="I65" s="85">
        <f t="shared" si="1"/>
        <v>681.86937520233084</v>
      </c>
    </row>
    <row r="66" spans="2:9" x14ac:dyDescent="0.25">
      <c r="B66" s="82"/>
      <c r="C66" s="83"/>
      <c r="D66" s="42">
        <v>3237</v>
      </c>
      <c r="E66" s="44" t="s">
        <v>132</v>
      </c>
      <c r="F66" s="41">
        <v>6636</v>
      </c>
      <c r="G66" s="4">
        <v>6636</v>
      </c>
      <c r="H66" s="79">
        <v>5322.16</v>
      </c>
      <c r="I66" s="85">
        <f t="shared" si="1"/>
        <v>80.201326100060271</v>
      </c>
    </row>
    <row r="67" spans="2:9" x14ac:dyDescent="0.25">
      <c r="B67" s="82"/>
      <c r="C67" s="83"/>
      <c r="D67" s="42">
        <v>3239</v>
      </c>
      <c r="E67" s="44" t="s">
        <v>134</v>
      </c>
      <c r="F67" s="41">
        <v>13272</v>
      </c>
      <c r="G67" s="4">
        <v>13272</v>
      </c>
      <c r="H67" s="79">
        <v>24856.23</v>
      </c>
      <c r="I67" s="85">
        <f t="shared" si="1"/>
        <v>187.28322784810126</v>
      </c>
    </row>
    <row r="68" spans="2:9" x14ac:dyDescent="0.25">
      <c r="B68" s="82"/>
      <c r="C68" s="83"/>
      <c r="D68" s="42">
        <v>3292</v>
      </c>
      <c r="E68" s="44" t="s">
        <v>210</v>
      </c>
      <c r="F68" s="41">
        <v>5074</v>
      </c>
      <c r="G68" s="4">
        <v>5074</v>
      </c>
      <c r="H68" s="79"/>
      <c r="I68" s="85">
        <f t="shared" si="1"/>
        <v>0</v>
      </c>
    </row>
    <row r="69" spans="2:9" x14ac:dyDescent="0.25">
      <c r="B69" s="82"/>
      <c r="C69" s="83"/>
      <c r="D69" s="42">
        <v>3293</v>
      </c>
      <c r="E69" s="44" t="s">
        <v>137</v>
      </c>
      <c r="F69" s="41">
        <v>23272</v>
      </c>
      <c r="G69" s="4">
        <v>23272</v>
      </c>
      <c r="H69" s="79">
        <v>25563.66</v>
      </c>
      <c r="I69" s="85">
        <f t="shared" si="1"/>
        <v>109.84728429013406</v>
      </c>
    </row>
    <row r="70" spans="2:9" x14ac:dyDescent="0.25">
      <c r="B70" s="82"/>
      <c r="C70" s="83"/>
      <c r="D70" s="42">
        <v>3296</v>
      </c>
      <c r="E70" s="44" t="s">
        <v>172</v>
      </c>
      <c r="F70" s="41">
        <v>500</v>
      </c>
      <c r="G70" s="4">
        <v>500</v>
      </c>
      <c r="H70" s="79"/>
      <c r="I70" s="85">
        <f t="shared" si="1"/>
        <v>0</v>
      </c>
    </row>
    <row r="71" spans="2:9" x14ac:dyDescent="0.25">
      <c r="B71" s="82"/>
      <c r="C71" s="83"/>
      <c r="D71" s="42">
        <v>3299</v>
      </c>
      <c r="E71" s="44" t="s">
        <v>135</v>
      </c>
      <c r="F71" s="41">
        <v>2164</v>
      </c>
      <c r="G71" s="4">
        <v>2164</v>
      </c>
      <c r="H71" s="79">
        <v>9853.06</v>
      </c>
      <c r="I71" s="85">
        <f t="shared" si="1"/>
        <v>455.31700554528652</v>
      </c>
    </row>
    <row r="72" spans="2:9" ht="25.5" x14ac:dyDescent="0.25">
      <c r="B72" s="98"/>
      <c r="C72" s="99">
        <v>37</v>
      </c>
      <c r="D72" s="100"/>
      <c r="E72" s="102" t="s">
        <v>215</v>
      </c>
      <c r="F72" s="101">
        <v>1327</v>
      </c>
      <c r="G72" s="86">
        <v>1327</v>
      </c>
      <c r="H72" s="85">
        <v>15581.08</v>
      </c>
      <c r="I72" s="85">
        <f t="shared" si="1"/>
        <v>1174.1582516955539</v>
      </c>
    </row>
    <row r="73" spans="2:9" x14ac:dyDescent="0.25">
      <c r="B73" s="82"/>
      <c r="C73" s="83"/>
      <c r="D73" s="42">
        <v>3721</v>
      </c>
      <c r="E73" s="44" t="s">
        <v>146</v>
      </c>
      <c r="F73" s="41">
        <v>1327</v>
      </c>
      <c r="G73" s="4">
        <v>1327</v>
      </c>
      <c r="H73" s="79">
        <v>15581.08</v>
      </c>
      <c r="I73" s="85">
        <f t="shared" si="1"/>
        <v>1174.1582516955539</v>
      </c>
    </row>
    <row r="74" spans="2:9" ht="37.15" customHeight="1" x14ac:dyDescent="0.25">
      <c r="B74" s="147" t="s">
        <v>220</v>
      </c>
      <c r="C74" s="148"/>
      <c r="D74" s="149"/>
      <c r="E74" s="102" t="s">
        <v>221</v>
      </c>
      <c r="F74" s="101">
        <v>7310411</v>
      </c>
      <c r="G74" s="86">
        <v>7310411</v>
      </c>
      <c r="H74" s="85">
        <v>6805547.7199999997</v>
      </c>
      <c r="I74" s="85">
        <f t="shared" si="1"/>
        <v>93.093913871600378</v>
      </c>
    </row>
    <row r="75" spans="2:9" ht="22.15" customHeight="1" x14ac:dyDescent="0.25">
      <c r="B75" s="98">
        <v>11</v>
      </c>
      <c r="C75" s="99"/>
      <c r="D75" s="100"/>
      <c r="E75" s="102" t="s">
        <v>189</v>
      </c>
      <c r="F75" s="101">
        <v>1957265</v>
      </c>
      <c r="G75" s="86">
        <v>1957265</v>
      </c>
      <c r="H75" s="85">
        <v>1936827.29</v>
      </c>
      <c r="I75" s="85">
        <f t="shared" si="1"/>
        <v>98.95580261231872</v>
      </c>
    </row>
    <row r="76" spans="2:9" x14ac:dyDescent="0.25">
      <c r="B76" s="82"/>
      <c r="C76" s="99">
        <v>32</v>
      </c>
      <c r="D76" s="100"/>
      <c r="E76" s="102" t="s">
        <v>202</v>
      </c>
      <c r="F76" s="101">
        <v>1522461</v>
      </c>
      <c r="G76" s="86">
        <v>1522461</v>
      </c>
      <c r="H76" s="85">
        <v>1522370.32</v>
      </c>
      <c r="I76" s="85">
        <f t="shared" si="1"/>
        <v>99.994043853996914</v>
      </c>
    </row>
    <row r="77" spans="2:9" x14ac:dyDescent="0.25">
      <c r="B77" s="82"/>
      <c r="C77" s="83"/>
      <c r="D77" s="42">
        <v>3222</v>
      </c>
      <c r="E77" s="44" t="s">
        <v>222</v>
      </c>
      <c r="F77" s="41">
        <v>138178</v>
      </c>
      <c r="G77" s="4">
        <v>138178</v>
      </c>
      <c r="H77" s="79">
        <v>106303.67</v>
      </c>
      <c r="I77" s="85">
        <f t="shared" si="1"/>
        <v>76.932413264050709</v>
      </c>
    </row>
    <row r="78" spans="2:9" ht="25.5" x14ac:dyDescent="0.25">
      <c r="B78" s="82"/>
      <c r="C78" s="83"/>
      <c r="D78" s="42">
        <v>3224</v>
      </c>
      <c r="E78" s="44" t="s">
        <v>122</v>
      </c>
      <c r="F78" s="41">
        <v>170652</v>
      </c>
      <c r="G78" s="4">
        <v>170652</v>
      </c>
      <c r="H78" s="79">
        <v>155875.29</v>
      </c>
      <c r="I78" s="85">
        <f t="shared" si="1"/>
        <v>91.341027353913233</v>
      </c>
    </row>
    <row r="79" spans="2:9" x14ac:dyDescent="0.25">
      <c r="B79" s="82"/>
      <c r="C79" s="83"/>
      <c r="D79" s="42">
        <v>3225</v>
      </c>
      <c r="E79" s="44" t="s">
        <v>204</v>
      </c>
      <c r="F79" s="41">
        <v>45864</v>
      </c>
      <c r="G79" s="4">
        <v>45864</v>
      </c>
      <c r="H79" s="79">
        <v>43825.3</v>
      </c>
      <c r="I79" s="85">
        <f t="shared" si="1"/>
        <v>95.554901447758596</v>
      </c>
    </row>
    <row r="80" spans="2:9" x14ac:dyDescent="0.25">
      <c r="B80" s="82"/>
      <c r="C80" s="83"/>
      <c r="D80" s="42">
        <v>3232</v>
      </c>
      <c r="E80" s="44" t="s">
        <v>207</v>
      </c>
      <c r="F80" s="41">
        <v>331341</v>
      </c>
      <c r="G80" s="4">
        <v>331341</v>
      </c>
      <c r="H80" s="79">
        <v>415086.11</v>
      </c>
      <c r="I80" s="85">
        <f t="shared" si="1"/>
        <v>125.27459927989592</v>
      </c>
    </row>
    <row r="81" spans="2:9" x14ac:dyDescent="0.25">
      <c r="B81" s="82"/>
      <c r="C81" s="83"/>
      <c r="D81" s="42">
        <v>3235</v>
      </c>
      <c r="E81" s="44" t="s">
        <v>130</v>
      </c>
      <c r="F81" s="41">
        <v>86426</v>
      </c>
      <c r="G81" s="4">
        <v>86426</v>
      </c>
      <c r="H81" s="79">
        <v>80124.52</v>
      </c>
      <c r="I81" s="85">
        <f t="shared" si="1"/>
        <v>92.708814477124946</v>
      </c>
    </row>
    <row r="82" spans="2:9" x14ac:dyDescent="0.25">
      <c r="B82" s="82"/>
      <c r="C82" s="83"/>
      <c r="D82" s="42">
        <v>3237</v>
      </c>
      <c r="E82" s="44" t="s">
        <v>132</v>
      </c>
      <c r="F82" s="41">
        <v>750000</v>
      </c>
      <c r="G82" s="4">
        <v>750000</v>
      </c>
      <c r="H82" s="79">
        <v>721155.43</v>
      </c>
      <c r="I82" s="85">
        <f t="shared" si="1"/>
        <v>96.154057333333341</v>
      </c>
    </row>
    <row r="83" spans="2:9" ht="25.5" x14ac:dyDescent="0.25">
      <c r="B83" s="98"/>
      <c r="C83" s="99">
        <v>42</v>
      </c>
      <c r="D83" s="100"/>
      <c r="E83" s="102" t="s">
        <v>216</v>
      </c>
      <c r="F83" s="101">
        <v>413804</v>
      </c>
      <c r="G83" s="86">
        <v>413804</v>
      </c>
      <c r="H83" s="85">
        <v>393580.16</v>
      </c>
      <c r="I83" s="85">
        <f t="shared" si="1"/>
        <v>95.112700698881596</v>
      </c>
    </row>
    <row r="84" spans="2:9" x14ac:dyDescent="0.25">
      <c r="B84" s="82"/>
      <c r="C84" s="83"/>
      <c r="D84" s="42">
        <v>4214</v>
      </c>
      <c r="E84" s="44" t="s">
        <v>154</v>
      </c>
      <c r="F84" s="41">
        <v>127361</v>
      </c>
      <c r="G84" s="4">
        <v>127361</v>
      </c>
      <c r="H84" s="79">
        <v>127301.22</v>
      </c>
      <c r="I84" s="85">
        <f t="shared" ref="I84:I147" si="2">H84/G84*100</f>
        <v>99.953062554471146</v>
      </c>
    </row>
    <row r="85" spans="2:9" x14ac:dyDescent="0.25">
      <c r="B85" s="82"/>
      <c r="C85" s="83"/>
      <c r="D85" s="42">
        <v>4222</v>
      </c>
      <c r="E85" s="44" t="s">
        <v>157</v>
      </c>
      <c r="F85" s="41">
        <v>52118</v>
      </c>
      <c r="G85" s="4">
        <v>52118</v>
      </c>
      <c r="H85" s="79">
        <v>83798.009999999995</v>
      </c>
      <c r="I85" s="85">
        <f t="shared" si="2"/>
        <v>160.78516059710654</v>
      </c>
    </row>
    <row r="86" spans="2:9" x14ac:dyDescent="0.25">
      <c r="B86" s="82"/>
      <c r="C86" s="83"/>
      <c r="D86" s="42">
        <v>4225</v>
      </c>
      <c r="E86" s="44" t="s">
        <v>223</v>
      </c>
      <c r="F86" s="41">
        <v>200000</v>
      </c>
      <c r="G86" s="4">
        <v>200000</v>
      </c>
      <c r="H86" s="79">
        <v>154737.22</v>
      </c>
      <c r="I86" s="85">
        <f t="shared" si="2"/>
        <v>77.368610000000004</v>
      </c>
    </row>
    <row r="87" spans="2:9" x14ac:dyDescent="0.25">
      <c r="B87" s="82"/>
      <c r="C87" s="83"/>
      <c r="D87" s="42">
        <v>4227</v>
      </c>
      <c r="E87" s="44" t="s">
        <v>224</v>
      </c>
      <c r="F87" s="41">
        <v>34325</v>
      </c>
      <c r="G87" s="4">
        <v>34325</v>
      </c>
      <c r="H87" s="79">
        <v>27743.71</v>
      </c>
      <c r="I87" s="85">
        <f t="shared" si="2"/>
        <v>80.826540422432629</v>
      </c>
    </row>
    <row r="88" spans="2:9" ht="25.5" x14ac:dyDescent="0.25">
      <c r="B88" s="82"/>
      <c r="C88" s="99">
        <v>45</v>
      </c>
      <c r="D88" s="100"/>
      <c r="E88" s="102" t="s">
        <v>225</v>
      </c>
      <c r="F88" s="101">
        <v>21000</v>
      </c>
      <c r="G88" s="86">
        <v>21000</v>
      </c>
      <c r="H88" s="85">
        <v>20876.810000000001</v>
      </c>
      <c r="I88" s="85">
        <f t="shared" si="2"/>
        <v>99.413380952380962</v>
      </c>
    </row>
    <row r="89" spans="2:9" x14ac:dyDescent="0.25">
      <c r="B89" s="82"/>
      <c r="C89" s="83"/>
      <c r="D89" s="42">
        <v>4521</v>
      </c>
      <c r="E89" s="44" t="s">
        <v>226</v>
      </c>
      <c r="F89" s="41">
        <v>21000</v>
      </c>
      <c r="G89" s="4">
        <v>21000</v>
      </c>
      <c r="H89" s="79">
        <v>20876.810000000001</v>
      </c>
      <c r="I89" s="85">
        <f t="shared" si="2"/>
        <v>99.413380952380962</v>
      </c>
    </row>
    <row r="90" spans="2:9" ht="22.15" customHeight="1" x14ac:dyDescent="0.25">
      <c r="B90" s="98">
        <v>31</v>
      </c>
      <c r="C90" s="99"/>
      <c r="D90" s="100"/>
      <c r="E90" s="102" t="s">
        <v>190</v>
      </c>
      <c r="F90" s="101">
        <v>3054828</v>
      </c>
      <c r="G90" s="86">
        <v>3054828</v>
      </c>
      <c r="H90" s="85">
        <v>3179889.06</v>
      </c>
      <c r="I90" s="85">
        <f t="shared" si="2"/>
        <v>104.09388220875285</v>
      </c>
    </row>
    <row r="91" spans="2:9" x14ac:dyDescent="0.25">
      <c r="B91" s="98"/>
      <c r="C91" s="99">
        <v>32</v>
      </c>
      <c r="D91" s="100"/>
      <c r="E91" s="102" t="s">
        <v>202</v>
      </c>
      <c r="F91" s="101">
        <v>1805195</v>
      </c>
      <c r="G91" s="86">
        <v>1805195</v>
      </c>
      <c r="H91" s="85">
        <v>1145724.25</v>
      </c>
      <c r="I91" s="85">
        <f t="shared" si="2"/>
        <v>63.468171028614641</v>
      </c>
    </row>
    <row r="92" spans="2:9" x14ac:dyDescent="0.25">
      <c r="B92" s="82"/>
      <c r="C92" s="83"/>
      <c r="D92" s="42">
        <v>3222</v>
      </c>
      <c r="E92" s="44" t="s">
        <v>222</v>
      </c>
      <c r="F92" s="41">
        <v>20000</v>
      </c>
      <c r="G92" s="4">
        <v>20000</v>
      </c>
      <c r="H92" s="79">
        <v>12969.94</v>
      </c>
      <c r="I92" s="85">
        <f t="shared" si="2"/>
        <v>64.849699999999999</v>
      </c>
    </row>
    <row r="93" spans="2:9" ht="25.5" x14ac:dyDescent="0.25">
      <c r="B93" s="82"/>
      <c r="C93" s="83"/>
      <c r="D93" s="42">
        <v>3224</v>
      </c>
      <c r="E93" s="44" t="s">
        <v>122</v>
      </c>
      <c r="F93" s="41">
        <v>7300</v>
      </c>
      <c r="G93" s="4">
        <v>7300</v>
      </c>
      <c r="H93" s="79">
        <v>4743.7700000000004</v>
      </c>
      <c r="I93" s="85">
        <f t="shared" si="2"/>
        <v>64.983150684931516</v>
      </c>
    </row>
    <row r="94" spans="2:9" x14ac:dyDescent="0.25">
      <c r="B94" s="82"/>
      <c r="C94" s="83"/>
      <c r="D94" s="42">
        <v>3232</v>
      </c>
      <c r="E94" s="44" t="s">
        <v>207</v>
      </c>
      <c r="F94" s="41">
        <v>567895</v>
      </c>
      <c r="G94" s="4">
        <v>567895</v>
      </c>
      <c r="H94" s="79">
        <v>630439.18999999994</v>
      </c>
      <c r="I94" s="85">
        <f t="shared" si="2"/>
        <v>111.01333697250371</v>
      </c>
    </row>
    <row r="95" spans="2:9" x14ac:dyDescent="0.25">
      <c r="B95" s="82"/>
      <c r="C95" s="83"/>
      <c r="D95" s="42">
        <v>3237</v>
      </c>
      <c r="E95" s="44" t="s">
        <v>132</v>
      </c>
      <c r="F95" s="41">
        <v>1100000</v>
      </c>
      <c r="G95" s="4">
        <v>1100000</v>
      </c>
      <c r="H95" s="79">
        <v>388508.73</v>
      </c>
      <c r="I95" s="85">
        <f t="shared" si="2"/>
        <v>35.318975454545452</v>
      </c>
    </row>
    <row r="96" spans="2:9" x14ac:dyDescent="0.25">
      <c r="B96" s="82"/>
      <c r="C96" s="83"/>
      <c r="D96" s="42">
        <v>3239</v>
      </c>
      <c r="E96" s="44" t="s">
        <v>134</v>
      </c>
      <c r="F96" s="41">
        <v>110000</v>
      </c>
      <c r="G96" s="4">
        <v>110000</v>
      </c>
      <c r="H96" s="79">
        <v>109062.62</v>
      </c>
      <c r="I96" s="85">
        <f t="shared" si="2"/>
        <v>99.147836363636358</v>
      </c>
    </row>
    <row r="97" spans="2:9" ht="25.5" x14ac:dyDescent="0.25">
      <c r="B97" s="98"/>
      <c r="C97" s="99">
        <v>42</v>
      </c>
      <c r="D97" s="100"/>
      <c r="E97" s="102" t="s">
        <v>216</v>
      </c>
      <c r="F97" s="101">
        <v>1249633</v>
      </c>
      <c r="G97" s="86">
        <v>1249633</v>
      </c>
      <c r="H97" s="85">
        <v>2034164.81</v>
      </c>
      <c r="I97" s="85">
        <f t="shared" si="2"/>
        <v>162.78097729493379</v>
      </c>
    </row>
    <row r="98" spans="2:9" x14ac:dyDescent="0.25">
      <c r="B98" s="82"/>
      <c r="C98" s="83"/>
      <c r="D98" s="42">
        <v>4214</v>
      </c>
      <c r="E98" s="44" t="s">
        <v>154</v>
      </c>
      <c r="F98" s="41">
        <v>1129633</v>
      </c>
      <c r="G98" s="4">
        <v>1129633</v>
      </c>
      <c r="H98" s="79">
        <v>2000529.65</v>
      </c>
      <c r="I98" s="85">
        <f t="shared" si="2"/>
        <v>177.09553899363775</v>
      </c>
    </row>
    <row r="99" spans="2:9" x14ac:dyDescent="0.25">
      <c r="B99" s="82"/>
      <c r="C99" s="83"/>
      <c r="D99" s="42">
        <v>4225</v>
      </c>
      <c r="E99" s="44" t="s">
        <v>223</v>
      </c>
      <c r="F99" s="41">
        <v>120000</v>
      </c>
      <c r="G99" s="4">
        <v>120000</v>
      </c>
      <c r="H99" s="79">
        <v>33635.160000000003</v>
      </c>
      <c r="I99" s="85">
        <f t="shared" si="2"/>
        <v>28.029300000000003</v>
      </c>
    </row>
    <row r="100" spans="2:9" x14ac:dyDescent="0.25">
      <c r="B100" s="98"/>
      <c r="C100" s="99">
        <v>52</v>
      </c>
      <c r="D100" s="100"/>
      <c r="E100" s="102" t="s">
        <v>192</v>
      </c>
      <c r="F100" s="101">
        <v>2298318</v>
      </c>
      <c r="G100" s="86">
        <v>2298318</v>
      </c>
      <c r="H100" s="85">
        <v>1688831.37</v>
      </c>
      <c r="I100" s="85">
        <f t="shared" si="2"/>
        <v>73.481187981819744</v>
      </c>
    </row>
    <row r="101" spans="2:9" x14ac:dyDescent="0.25">
      <c r="B101" s="98"/>
      <c r="C101" s="99"/>
      <c r="D101" s="100">
        <v>32</v>
      </c>
      <c r="E101" s="102" t="s">
        <v>202</v>
      </c>
      <c r="F101" s="101">
        <v>521327</v>
      </c>
      <c r="G101" s="86">
        <v>521327</v>
      </c>
      <c r="H101" s="85">
        <v>357964.72</v>
      </c>
      <c r="I101" s="85">
        <f t="shared" si="2"/>
        <v>68.664143618113002</v>
      </c>
    </row>
    <row r="102" spans="2:9" x14ac:dyDescent="0.25">
      <c r="B102" s="82"/>
      <c r="C102" s="83"/>
      <c r="D102" s="42">
        <v>3213</v>
      </c>
      <c r="E102" s="44" t="s">
        <v>116</v>
      </c>
      <c r="F102" s="41">
        <v>1327</v>
      </c>
      <c r="G102" s="4">
        <v>1327</v>
      </c>
      <c r="H102" s="79"/>
      <c r="I102" s="85">
        <f t="shared" si="2"/>
        <v>0</v>
      </c>
    </row>
    <row r="103" spans="2:9" x14ac:dyDescent="0.25">
      <c r="B103" s="82"/>
      <c r="C103" s="83"/>
      <c r="D103" s="42">
        <v>3237</v>
      </c>
      <c r="E103" s="44" t="s">
        <v>132</v>
      </c>
      <c r="F103" s="41">
        <v>270000</v>
      </c>
      <c r="G103" s="4">
        <v>270000</v>
      </c>
      <c r="H103" s="79">
        <v>187444.39</v>
      </c>
      <c r="I103" s="85">
        <f t="shared" si="2"/>
        <v>69.423848148148153</v>
      </c>
    </row>
    <row r="104" spans="2:9" x14ac:dyDescent="0.25">
      <c r="B104" s="82"/>
      <c r="C104" s="83"/>
      <c r="D104" s="42">
        <v>3239</v>
      </c>
      <c r="E104" s="44" t="s">
        <v>134</v>
      </c>
      <c r="F104" s="41">
        <v>250000</v>
      </c>
      <c r="G104" s="4">
        <v>250000</v>
      </c>
      <c r="H104" s="79">
        <v>170520.33</v>
      </c>
      <c r="I104" s="85">
        <f t="shared" si="2"/>
        <v>68.208132000000006</v>
      </c>
    </row>
    <row r="105" spans="2:9" ht="25.5" x14ac:dyDescent="0.25">
      <c r="B105" s="98"/>
      <c r="C105" s="99">
        <v>42</v>
      </c>
      <c r="D105" s="100"/>
      <c r="E105" s="102" t="s">
        <v>216</v>
      </c>
      <c r="F105" s="101">
        <v>1776991</v>
      </c>
      <c r="G105" s="86">
        <v>1776991</v>
      </c>
      <c r="H105" s="85">
        <v>1330866.6499999999</v>
      </c>
      <c r="I105" s="85">
        <f t="shared" si="2"/>
        <v>74.894394512971644</v>
      </c>
    </row>
    <row r="106" spans="2:9" x14ac:dyDescent="0.25">
      <c r="B106" s="82"/>
      <c r="C106" s="83"/>
      <c r="D106" s="42">
        <v>4214</v>
      </c>
      <c r="E106" s="44" t="s">
        <v>154</v>
      </c>
      <c r="F106" s="41">
        <v>1725000</v>
      </c>
      <c r="G106" s="4">
        <v>1725000</v>
      </c>
      <c r="H106" s="79">
        <v>1330866.6499999999</v>
      </c>
      <c r="I106" s="85">
        <f t="shared" si="2"/>
        <v>77.151689855072462</v>
      </c>
    </row>
    <row r="107" spans="2:9" x14ac:dyDescent="0.25">
      <c r="B107" s="82"/>
      <c r="C107" s="83"/>
      <c r="D107" s="42">
        <v>4221</v>
      </c>
      <c r="E107" s="44" t="s">
        <v>156</v>
      </c>
      <c r="F107" s="41">
        <v>1991</v>
      </c>
      <c r="G107" s="4">
        <v>1991</v>
      </c>
      <c r="H107" s="79"/>
      <c r="I107" s="85">
        <f t="shared" si="2"/>
        <v>0</v>
      </c>
    </row>
    <row r="108" spans="2:9" x14ac:dyDescent="0.25">
      <c r="B108" s="82"/>
      <c r="C108" s="83"/>
      <c r="D108" s="42">
        <v>4225</v>
      </c>
      <c r="E108" s="44" t="s">
        <v>223</v>
      </c>
      <c r="F108" s="41">
        <v>50000</v>
      </c>
      <c r="G108" s="4">
        <v>50000</v>
      </c>
      <c r="H108" s="79"/>
      <c r="I108" s="85">
        <f t="shared" si="2"/>
        <v>0</v>
      </c>
    </row>
    <row r="109" spans="2:9" ht="41.45" customHeight="1" x14ac:dyDescent="0.25">
      <c r="B109" s="147" t="s">
        <v>227</v>
      </c>
      <c r="C109" s="148"/>
      <c r="D109" s="149"/>
      <c r="E109" s="102" t="s">
        <v>228</v>
      </c>
      <c r="F109" s="101">
        <v>75465</v>
      </c>
      <c r="G109" s="86">
        <v>75465</v>
      </c>
      <c r="H109" s="85">
        <v>74611.41</v>
      </c>
      <c r="I109" s="85">
        <f t="shared" si="2"/>
        <v>98.868892864241715</v>
      </c>
    </row>
    <row r="110" spans="2:9" x14ac:dyDescent="0.25">
      <c r="B110" s="98">
        <v>11</v>
      </c>
      <c r="C110" s="99"/>
      <c r="D110" s="100"/>
      <c r="E110" s="102" t="s">
        <v>189</v>
      </c>
      <c r="F110" s="101">
        <v>23894</v>
      </c>
      <c r="G110" s="86">
        <v>23894</v>
      </c>
      <c r="H110" s="85">
        <v>23041.81</v>
      </c>
      <c r="I110" s="85">
        <f t="shared" si="2"/>
        <v>96.433456097765131</v>
      </c>
    </row>
    <row r="111" spans="2:9" x14ac:dyDescent="0.25">
      <c r="B111" s="98"/>
      <c r="C111" s="99">
        <v>32</v>
      </c>
      <c r="D111" s="100"/>
      <c r="E111" s="102" t="s">
        <v>202</v>
      </c>
      <c r="F111" s="101">
        <v>23894</v>
      </c>
      <c r="G111" s="86">
        <v>23894</v>
      </c>
      <c r="H111" s="85">
        <v>23041.81</v>
      </c>
      <c r="I111" s="85">
        <f t="shared" si="2"/>
        <v>96.433456097765131</v>
      </c>
    </row>
    <row r="112" spans="2:9" x14ac:dyDescent="0.25">
      <c r="B112" s="82"/>
      <c r="C112" s="83"/>
      <c r="D112" s="42">
        <v>3237</v>
      </c>
      <c r="E112" s="44" t="s">
        <v>132</v>
      </c>
      <c r="F112" s="41">
        <v>23894</v>
      </c>
      <c r="G112" s="4">
        <v>23894</v>
      </c>
      <c r="H112" s="79">
        <v>23041.81</v>
      </c>
      <c r="I112" s="85">
        <f t="shared" si="2"/>
        <v>96.433456097765131</v>
      </c>
    </row>
    <row r="113" spans="2:9" x14ac:dyDescent="0.25">
      <c r="B113" s="98">
        <v>31</v>
      </c>
      <c r="C113" s="99"/>
      <c r="D113" s="100"/>
      <c r="E113" s="102" t="s">
        <v>190</v>
      </c>
      <c r="F113" s="101">
        <v>51571</v>
      </c>
      <c r="G113" s="86">
        <v>51571</v>
      </c>
      <c r="H113" s="85">
        <v>51569.599999999999</v>
      </c>
      <c r="I113" s="85">
        <f t="shared" si="2"/>
        <v>99.997285295999689</v>
      </c>
    </row>
    <row r="114" spans="2:9" x14ac:dyDescent="0.25">
      <c r="B114" s="82"/>
      <c r="C114" s="99">
        <v>32</v>
      </c>
      <c r="D114" s="100"/>
      <c r="E114" s="102" t="s">
        <v>202</v>
      </c>
      <c r="F114" s="101">
        <v>51571</v>
      </c>
      <c r="G114" s="86">
        <v>51571</v>
      </c>
      <c r="H114" s="85">
        <v>51569.599999999999</v>
      </c>
      <c r="I114" s="85">
        <f t="shared" si="2"/>
        <v>99.997285295999689</v>
      </c>
    </row>
    <row r="115" spans="2:9" x14ac:dyDescent="0.25">
      <c r="B115" s="82"/>
      <c r="C115" s="83"/>
      <c r="D115" s="42">
        <v>3237</v>
      </c>
      <c r="E115" s="44" t="s">
        <v>132</v>
      </c>
      <c r="F115" s="41">
        <v>51571</v>
      </c>
      <c r="G115" s="4">
        <v>51571</v>
      </c>
      <c r="H115" s="79">
        <v>51569.599999999999</v>
      </c>
      <c r="I115" s="85">
        <f t="shared" si="2"/>
        <v>99.997285295999689</v>
      </c>
    </row>
    <row r="116" spans="2:9" ht="38.450000000000003" customHeight="1" x14ac:dyDescent="0.25">
      <c r="B116" s="147" t="s">
        <v>229</v>
      </c>
      <c r="C116" s="148"/>
      <c r="D116" s="149"/>
      <c r="E116" s="102" t="s">
        <v>230</v>
      </c>
      <c r="F116" s="101">
        <v>149657</v>
      </c>
      <c r="G116" s="86">
        <v>149657</v>
      </c>
      <c r="H116" s="85">
        <v>113861.72</v>
      </c>
      <c r="I116" s="85">
        <f t="shared" si="2"/>
        <v>76.0817870196516</v>
      </c>
    </row>
    <row r="117" spans="2:9" x14ac:dyDescent="0.25">
      <c r="B117" s="98">
        <v>11</v>
      </c>
      <c r="C117" s="99"/>
      <c r="D117" s="100"/>
      <c r="E117" s="102" t="s">
        <v>189</v>
      </c>
      <c r="F117" s="101">
        <v>83479</v>
      </c>
      <c r="G117" s="86">
        <v>83479</v>
      </c>
      <c r="H117" s="85">
        <v>83478.25</v>
      </c>
      <c r="I117" s="85">
        <f t="shared" si="2"/>
        <v>99.99910157045484</v>
      </c>
    </row>
    <row r="118" spans="2:9" x14ac:dyDescent="0.25">
      <c r="B118" s="98"/>
      <c r="C118" s="99">
        <v>32</v>
      </c>
      <c r="D118" s="100"/>
      <c r="E118" s="102" t="s">
        <v>202</v>
      </c>
      <c r="F118" s="101">
        <v>83479</v>
      </c>
      <c r="G118" s="86">
        <v>83479</v>
      </c>
      <c r="H118" s="85">
        <v>83478.25</v>
      </c>
      <c r="I118" s="85">
        <f t="shared" si="2"/>
        <v>99.99910157045484</v>
      </c>
    </row>
    <row r="119" spans="2:9" x14ac:dyDescent="0.25">
      <c r="B119" s="82"/>
      <c r="C119" s="83"/>
      <c r="D119" s="42">
        <v>3225</v>
      </c>
      <c r="E119" s="44" t="s">
        <v>204</v>
      </c>
      <c r="F119" s="41">
        <v>664</v>
      </c>
      <c r="G119" s="4">
        <v>664</v>
      </c>
      <c r="H119" s="79">
        <v>162.46</v>
      </c>
      <c r="I119" s="85">
        <f t="shared" si="2"/>
        <v>24.466867469879521</v>
      </c>
    </row>
    <row r="120" spans="2:9" x14ac:dyDescent="0.25">
      <c r="B120" s="82"/>
      <c r="C120" s="83"/>
      <c r="D120" s="42">
        <v>3237</v>
      </c>
      <c r="E120" s="44" t="s">
        <v>132</v>
      </c>
      <c r="F120" s="41">
        <v>82815</v>
      </c>
      <c r="G120" s="4">
        <v>82815</v>
      </c>
      <c r="H120" s="79">
        <v>83315.789999999994</v>
      </c>
      <c r="I120" s="85">
        <f t="shared" si="2"/>
        <v>100.60470929179495</v>
      </c>
    </row>
    <row r="121" spans="2:9" x14ac:dyDescent="0.25">
      <c r="B121" s="98">
        <v>31</v>
      </c>
      <c r="C121" s="99"/>
      <c r="D121" s="100"/>
      <c r="E121" s="102" t="s">
        <v>190</v>
      </c>
      <c r="F121" s="101">
        <v>66178</v>
      </c>
      <c r="G121" s="86">
        <v>66178</v>
      </c>
      <c r="H121" s="85">
        <v>30383.47</v>
      </c>
      <c r="I121" s="85">
        <f t="shared" si="2"/>
        <v>45.911738039831967</v>
      </c>
    </row>
    <row r="122" spans="2:9" x14ac:dyDescent="0.25">
      <c r="B122" s="98"/>
      <c r="C122" s="99">
        <v>32</v>
      </c>
      <c r="D122" s="100"/>
      <c r="E122" s="102" t="s">
        <v>202</v>
      </c>
      <c r="F122" s="101">
        <v>66178</v>
      </c>
      <c r="G122" s="86">
        <v>66178</v>
      </c>
      <c r="H122" s="85">
        <v>30383.47</v>
      </c>
      <c r="I122" s="85">
        <f t="shared" si="2"/>
        <v>45.911738039831967</v>
      </c>
    </row>
    <row r="123" spans="2:9" x14ac:dyDescent="0.25">
      <c r="B123" s="82"/>
      <c r="C123" s="83"/>
      <c r="D123" s="42">
        <v>3237</v>
      </c>
      <c r="E123" s="44" t="s">
        <v>132</v>
      </c>
      <c r="F123" s="41">
        <v>66178</v>
      </c>
      <c r="G123" s="4">
        <v>66178</v>
      </c>
      <c r="H123" s="79">
        <v>30383.47</v>
      </c>
      <c r="I123" s="85">
        <f t="shared" si="2"/>
        <v>45.911738039831967</v>
      </c>
    </row>
    <row r="124" spans="2:9" ht="36" customHeight="1" x14ac:dyDescent="0.25">
      <c r="B124" s="147" t="s">
        <v>231</v>
      </c>
      <c r="C124" s="148"/>
      <c r="D124" s="149"/>
      <c r="E124" s="102" t="s">
        <v>232</v>
      </c>
      <c r="F124" s="101">
        <v>1272123</v>
      </c>
      <c r="G124" s="86">
        <v>1272123</v>
      </c>
      <c r="H124" s="85">
        <v>1080648.72</v>
      </c>
      <c r="I124" s="85">
        <f t="shared" si="2"/>
        <v>84.948446022908158</v>
      </c>
    </row>
    <row r="125" spans="2:9" x14ac:dyDescent="0.25">
      <c r="B125" s="98">
        <v>11</v>
      </c>
      <c r="C125" s="99"/>
      <c r="D125" s="100"/>
      <c r="E125" s="102" t="s">
        <v>189</v>
      </c>
      <c r="F125" s="101">
        <v>557123</v>
      </c>
      <c r="G125" s="86">
        <v>557123</v>
      </c>
      <c r="H125" s="85">
        <v>551214.61</v>
      </c>
      <c r="I125" s="85">
        <f t="shared" si="2"/>
        <v>98.939481945638576</v>
      </c>
    </row>
    <row r="126" spans="2:9" x14ac:dyDescent="0.25">
      <c r="B126" s="82"/>
      <c r="C126" s="99">
        <v>32</v>
      </c>
      <c r="D126" s="100"/>
      <c r="E126" s="102" t="s">
        <v>233</v>
      </c>
      <c r="F126" s="101">
        <v>457523</v>
      </c>
      <c r="G126" s="86">
        <v>457523</v>
      </c>
      <c r="H126" s="85">
        <v>455394.33</v>
      </c>
      <c r="I126" s="85">
        <f t="shared" si="2"/>
        <v>99.534740329994349</v>
      </c>
    </row>
    <row r="127" spans="2:9" x14ac:dyDescent="0.25">
      <c r="B127" s="82"/>
      <c r="C127" s="83"/>
      <c r="D127" s="42">
        <v>3211</v>
      </c>
      <c r="E127" s="44" t="s">
        <v>50</v>
      </c>
      <c r="F127" s="41">
        <v>2000</v>
      </c>
      <c r="G127" s="4">
        <v>2000</v>
      </c>
      <c r="H127" s="79"/>
      <c r="I127" s="85">
        <f t="shared" si="2"/>
        <v>0</v>
      </c>
    </row>
    <row r="128" spans="2:9" x14ac:dyDescent="0.25">
      <c r="B128" s="82"/>
      <c r="C128" s="83"/>
      <c r="D128" s="42">
        <v>3222</v>
      </c>
      <c r="E128" s="44" t="s">
        <v>234</v>
      </c>
      <c r="F128" s="41">
        <v>108545</v>
      </c>
      <c r="G128" s="4">
        <v>108545</v>
      </c>
      <c r="H128" s="79">
        <v>108952.67</v>
      </c>
      <c r="I128" s="85">
        <f t="shared" si="2"/>
        <v>100.37557694965223</v>
      </c>
    </row>
    <row r="129" spans="2:9" ht="25.5" x14ac:dyDescent="0.25">
      <c r="B129" s="82"/>
      <c r="C129" s="83"/>
      <c r="D129" s="42">
        <v>3224</v>
      </c>
      <c r="E129" s="44" t="s">
        <v>122</v>
      </c>
      <c r="F129" s="41">
        <v>29015</v>
      </c>
      <c r="G129" s="4">
        <v>29015</v>
      </c>
      <c r="H129" s="79">
        <v>34690.03</v>
      </c>
      <c r="I129" s="85">
        <f t="shared" si="2"/>
        <v>119.55895226606927</v>
      </c>
    </row>
    <row r="130" spans="2:9" x14ac:dyDescent="0.25">
      <c r="B130" s="82"/>
      <c r="C130" s="83"/>
      <c r="D130" s="42">
        <v>3225</v>
      </c>
      <c r="E130" s="44" t="s">
        <v>204</v>
      </c>
      <c r="F130" s="41">
        <v>3000</v>
      </c>
      <c r="G130" s="4">
        <v>3000</v>
      </c>
      <c r="H130" s="79">
        <v>2526.5700000000002</v>
      </c>
      <c r="I130" s="85">
        <f t="shared" si="2"/>
        <v>84.219000000000008</v>
      </c>
    </row>
    <row r="131" spans="2:9" x14ac:dyDescent="0.25">
      <c r="B131" s="82"/>
      <c r="C131" s="83"/>
      <c r="D131" s="42">
        <v>3232</v>
      </c>
      <c r="E131" s="44" t="s">
        <v>207</v>
      </c>
      <c r="F131" s="41">
        <v>50000</v>
      </c>
      <c r="G131" s="4">
        <v>50000</v>
      </c>
      <c r="H131" s="79">
        <v>47272.09</v>
      </c>
      <c r="I131" s="85">
        <f t="shared" si="2"/>
        <v>94.544179999999983</v>
      </c>
    </row>
    <row r="132" spans="2:9" x14ac:dyDescent="0.25">
      <c r="B132" s="82"/>
      <c r="C132" s="83"/>
      <c r="D132" s="42">
        <v>3235</v>
      </c>
      <c r="E132" s="44" t="s">
        <v>130</v>
      </c>
      <c r="F132" s="41">
        <v>25000</v>
      </c>
      <c r="G132" s="4">
        <v>25000</v>
      </c>
      <c r="H132" s="79">
        <v>21887.88</v>
      </c>
      <c r="I132" s="85">
        <f t="shared" si="2"/>
        <v>87.551520000000011</v>
      </c>
    </row>
    <row r="133" spans="2:9" x14ac:dyDescent="0.25">
      <c r="B133" s="82"/>
      <c r="C133" s="83"/>
      <c r="D133" s="42">
        <v>3237</v>
      </c>
      <c r="E133" s="44" t="s">
        <v>132</v>
      </c>
      <c r="F133" s="41">
        <v>209263</v>
      </c>
      <c r="G133" s="4">
        <v>209263</v>
      </c>
      <c r="H133" s="79">
        <v>209261.49</v>
      </c>
      <c r="I133" s="85">
        <f t="shared" si="2"/>
        <v>99.999278419978694</v>
      </c>
    </row>
    <row r="134" spans="2:9" x14ac:dyDescent="0.25">
      <c r="B134" s="82"/>
      <c r="C134" s="83"/>
      <c r="D134" s="42">
        <v>3239</v>
      </c>
      <c r="E134" s="44" t="s">
        <v>134</v>
      </c>
      <c r="F134" s="41">
        <v>28000</v>
      </c>
      <c r="G134" s="4">
        <v>28000</v>
      </c>
      <c r="H134" s="79">
        <v>30089.599999999999</v>
      </c>
      <c r="I134" s="85">
        <f t="shared" si="2"/>
        <v>107.46285714285713</v>
      </c>
    </row>
    <row r="135" spans="2:9" x14ac:dyDescent="0.25">
      <c r="B135" s="82"/>
      <c r="C135" s="83"/>
      <c r="D135" s="42">
        <v>3292</v>
      </c>
      <c r="E135" s="44" t="s">
        <v>210</v>
      </c>
      <c r="F135" s="41">
        <v>1500</v>
      </c>
      <c r="G135" s="4">
        <v>1500</v>
      </c>
      <c r="H135" s="79">
        <v>714</v>
      </c>
      <c r="I135" s="85">
        <f t="shared" si="2"/>
        <v>47.599999999999994</v>
      </c>
    </row>
    <row r="136" spans="2:9" x14ac:dyDescent="0.25">
      <c r="B136" s="82"/>
      <c r="C136" s="83"/>
      <c r="D136" s="42">
        <v>3299</v>
      </c>
      <c r="E136" s="44" t="s">
        <v>135</v>
      </c>
      <c r="F136" s="41">
        <v>1200</v>
      </c>
      <c r="G136" s="4">
        <v>1200</v>
      </c>
      <c r="H136" s="79"/>
      <c r="I136" s="85">
        <f t="shared" si="2"/>
        <v>0</v>
      </c>
    </row>
    <row r="137" spans="2:9" ht="25.5" x14ac:dyDescent="0.25">
      <c r="B137" s="98"/>
      <c r="C137" s="99">
        <v>37</v>
      </c>
      <c r="D137" s="100"/>
      <c r="E137" s="102" t="s">
        <v>215</v>
      </c>
      <c r="F137" s="101">
        <v>15000</v>
      </c>
      <c r="G137" s="86">
        <v>15000</v>
      </c>
      <c r="H137" s="85">
        <v>14629</v>
      </c>
      <c r="I137" s="85">
        <f t="shared" si="2"/>
        <v>97.526666666666657</v>
      </c>
    </row>
    <row r="138" spans="2:9" x14ac:dyDescent="0.25">
      <c r="B138" s="82"/>
      <c r="C138" s="83"/>
      <c r="D138" s="42">
        <v>3721</v>
      </c>
      <c r="E138" s="44" t="s">
        <v>146</v>
      </c>
      <c r="F138" s="41">
        <v>15000</v>
      </c>
      <c r="G138" s="4">
        <v>15000</v>
      </c>
      <c r="H138" s="79">
        <v>14629</v>
      </c>
      <c r="I138" s="85">
        <f t="shared" si="2"/>
        <v>97.526666666666657</v>
      </c>
    </row>
    <row r="139" spans="2:9" ht="25.5" x14ac:dyDescent="0.25">
      <c r="B139" s="98"/>
      <c r="C139" s="99">
        <v>42</v>
      </c>
      <c r="D139" s="100"/>
      <c r="E139" s="102" t="s">
        <v>216</v>
      </c>
      <c r="F139" s="101">
        <v>84600</v>
      </c>
      <c r="G139" s="86">
        <v>84600</v>
      </c>
      <c r="H139" s="85">
        <v>81191.28</v>
      </c>
      <c r="I139" s="85">
        <f t="shared" si="2"/>
        <v>95.970780141843974</v>
      </c>
    </row>
    <row r="140" spans="2:9" x14ac:dyDescent="0.25">
      <c r="B140" s="82"/>
      <c r="C140" s="83"/>
      <c r="D140" s="42">
        <v>4221</v>
      </c>
      <c r="E140" s="44" t="s">
        <v>156</v>
      </c>
      <c r="F140" s="41">
        <v>20000</v>
      </c>
      <c r="G140" s="4">
        <v>20000</v>
      </c>
      <c r="H140" s="79">
        <v>24728.17</v>
      </c>
      <c r="I140" s="85">
        <f t="shared" si="2"/>
        <v>123.64085</v>
      </c>
    </row>
    <row r="141" spans="2:9" x14ac:dyDescent="0.25">
      <c r="B141" s="82"/>
      <c r="C141" s="83"/>
      <c r="D141" s="42">
        <v>4225</v>
      </c>
      <c r="E141" s="44" t="s">
        <v>223</v>
      </c>
      <c r="F141" s="41">
        <v>8000</v>
      </c>
      <c r="G141" s="4">
        <v>8000</v>
      </c>
      <c r="H141" s="79">
        <v>5813.92</v>
      </c>
      <c r="I141" s="85">
        <f t="shared" si="2"/>
        <v>72.674000000000007</v>
      </c>
    </row>
    <row r="142" spans="2:9" x14ac:dyDescent="0.25">
      <c r="B142" s="82"/>
      <c r="C142" s="83"/>
      <c r="D142" s="42">
        <v>4227</v>
      </c>
      <c r="E142" s="44" t="s">
        <v>224</v>
      </c>
      <c r="F142" s="41">
        <v>15000</v>
      </c>
      <c r="G142" s="4">
        <v>15000</v>
      </c>
      <c r="H142" s="79">
        <v>9092</v>
      </c>
      <c r="I142" s="85">
        <f t="shared" si="2"/>
        <v>60.61333333333333</v>
      </c>
    </row>
    <row r="143" spans="2:9" x14ac:dyDescent="0.25">
      <c r="B143" s="82"/>
      <c r="C143" s="83"/>
      <c r="D143" s="42">
        <v>4231</v>
      </c>
      <c r="E143" s="44" t="s">
        <v>235</v>
      </c>
      <c r="F143" s="41">
        <v>41600</v>
      </c>
      <c r="G143" s="4">
        <v>41600</v>
      </c>
      <c r="H143" s="79">
        <v>41557.19</v>
      </c>
      <c r="I143" s="85">
        <f t="shared" si="2"/>
        <v>99.897091346153857</v>
      </c>
    </row>
    <row r="144" spans="2:9" x14ac:dyDescent="0.25">
      <c r="B144" s="98">
        <v>52</v>
      </c>
      <c r="C144" s="99"/>
      <c r="D144" s="100"/>
      <c r="E144" s="102" t="s">
        <v>192</v>
      </c>
      <c r="F144" s="101">
        <v>715000</v>
      </c>
      <c r="G144" s="86">
        <v>715000</v>
      </c>
      <c r="H144" s="85">
        <v>529434.11</v>
      </c>
      <c r="I144" s="85">
        <f t="shared" si="2"/>
        <v>74.046728671328665</v>
      </c>
    </row>
    <row r="145" spans="2:9" x14ac:dyDescent="0.25">
      <c r="B145" s="98"/>
      <c r="C145" s="99">
        <v>32</v>
      </c>
      <c r="D145" s="100"/>
      <c r="E145" s="102" t="s">
        <v>202</v>
      </c>
      <c r="F145" s="101">
        <v>715000</v>
      </c>
      <c r="G145" s="86">
        <v>715000</v>
      </c>
      <c r="H145" s="85">
        <v>529434.11</v>
      </c>
      <c r="I145" s="85">
        <f t="shared" si="2"/>
        <v>74.046728671328665</v>
      </c>
    </row>
    <row r="146" spans="2:9" x14ac:dyDescent="0.25">
      <c r="B146" s="82"/>
      <c r="C146" s="83"/>
      <c r="D146" s="42">
        <v>3222</v>
      </c>
      <c r="E146" s="44" t="s">
        <v>222</v>
      </c>
      <c r="F146" s="41">
        <v>250000</v>
      </c>
      <c r="G146" s="4">
        <v>250000</v>
      </c>
      <c r="H146" s="79">
        <v>171740</v>
      </c>
      <c r="I146" s="85">
        <f t="shared" si="2"/>
        <v>68.695999999999998</v>
      </c>
    </row>
    <row r="147" spans="2:9" ht="25.5" x14ac:dyDescent="0.25">
      <c r="B147" s="82"/>
      <c r="C147" s="83"/>
      <c r="D147" s="42">
        <v>3224</v>
      </c>
      <c r="E147" s="44" t="s">
        <v>122</v>
      </c>
      <c r="F147" s="41">
        <v>10000</v>
      </c>
      <c r="G147" s="4">
        <v>10000</v>
      </c>
      <c r="H147" s="79">
        <v>260.56</v>
      </c>
      <c r="I147" s="85">
        <f t="shared" si="2"/>
        <v>2.6055999999999999</v>
      </c>
    </row>
    <row r="148" spans="2:9" x14ac:dyDescent="0.25">
      <c r="B148" s="82"/>
      <c r="C148" s="83"/>
      <c r="D148" s="42">
        <v>3232</v>
      </c>
      <c r="E148" s="44" t="s">
        <v>207</v>
      </c>
      <c r="F148" s="41">
        <v>55000</v>
      </c>
      <c r="G148" s="4">
        <v>55000</v>
      </c>
      <c r="H148" s="79"/>
      <c r="I148" s="85">
        <f t="shared" ref="I148:I211" si="3">H148/G148*100</f>
        <v>0</v>
      </c>
    </row>
    <row r="149" spans="2:9" x14ac:dyDescent="0.25">
      <c r="B149" s="82"/>
      <c r="C149" s="83"/>
      <c r="D149" s="42">
        <v>3237</v>
      </c>
      <c r="E149" s="44" t="s">
        <v>132</v>
      </c>
      <c r="F149" s="41">
        <v>400000</v>
      </c>
      <c r="G149" s="4">
        <v>400000</v>
      </c>
      <c r="H149" s="79">
        <v>357433.55</v>
      </c>
      <c r="I149" s="85">
        <f t="shared" si="3"/>
        <v>89.358387499999992</v>
      </c>
    </row>
    <row r="150" spans="2:9" ht="26.45" customHeight="1" x14ac:dyDescent="0.25">
      <c r="B150" s="147" t="s">
        <v>236</v>
      </c>
      <c r="C150" s="148"/>
      <c r="D150" s="149"/>
      <c r="E150" s="102" t="s">
        <v>237</v>
      </c>
      <c r="F150" s="101">
        <v>15481</v>
      </c>
      <c r="G150" s="86">
        <v>15481</v>
      </c>
      <c r="H150" s="85">
        <v>15480.5</v>
      </c>
      <c r="I150" s="85">
        <f t="shared" si="3"/>
        <v>99.996770234480977</v>
      </c>
    </row>
    <row r="151" spans="2:9" x14ac:dyDescent="0.25">
      <c r="B151" s="98">
        <v>11</v>
      </c>
      <c r="C151" s="99"/>
      <c r="D151" s="100"/>
      <c r="E151" s="102" t="s">
        <v>189</v>
      </c>
      <c r="F151" s="101">
        <v>15481</v>
      </c>
      <c r="G151" s="86">
        <v>15481</v>
      </c>
      <c r="H151" s="85">
        <v>15480.5</v>
      </c>
      <c r="I151" s="85">
        <f t="shared" si="3"/>
        <v>99.996770234480977</v>
      </c>
    </row>
    <row r="152" spans="2:9" x14ac:dyDescent="0.25">
      <c r="B152" s="98"/>
      <c r="C152" s="99">
        <v>32</v>
      </c>
      <c r="D152" s="100"/>
      <c r="E152" s="102" t="s">
        <v>202</v>
      </c>
      <c r="F152" s="101">
        <v>15481</v>
      </c>
      <c r="G152" s="86">
        <v>15481</v>
      </c>
      <c r="H152" s="85">
        <v>15480.5</v>
      </c>
      <c r="I152" s="85">
        <f t="shared" si="3"/>
        <v>99.996770234480977</v>
      </c>
    </row>
    <row r="153" spans="2:9" x14ac:dyDescent="0.25">
      <c r="B153" s="82"/>
      <c r="C153" s="83"/>
      <c r="D153" s="42">
        <v>3225</v>
      </c>
      <c r="E153" s="44" t="s">
        <v>204</v>
      </c>
      <c r="F153" s="41">
        <v>664</v>
      </c>
      <c r="G153" s="4">
        <v>664</v>
      </c>
      <c r="H153" s="79">
        <v>193.32</v>
      </c>
      <c r="I153" s="85">
        <f t="shared" si="3"/>
        <v>29.114457831325304</v>
      </c>
    </row>
    <row r="154" spans="2:9" x14ac:dyDescent="0.25">
      <c r="B154" s="82"/>
      <c r="C154" s="83"/>
      <c r="D154" s="42">
        <v>3237</v>
      </c>
      <c r="E154" s="44" t="s">
        <v>132</v>
      </c>
      <c r="F154" s="41">
        <v>14817</v>
      </c>
      <c r="G154" s="4">
        <v>14817</v>
      </c>
      <c r="H154" s="79">
        <v>15287.18</v>
      </c>
      <c r="I154" s="85">
        <f t="shared" si="3"/>
        <v>103.17324694607547</v>
      </c>
    </row>
    <row r="155" spans="2:9" ht="28.15" customHeight="1" x14ac:dyDescent="0.25">
      <c r="B155" s="147" t="s">
        <v>238</v>
      </c>
      <c r="C155" s="148"/>
      <c r="D155" s="149"/>
      <c r="E155" s="102" t="s">
        <v>239</v>
      </c>
      <c r="F155" s="101">
        <v>2140939</v>
      </c>
      <c r="G155" s="86">
        <v>2140939</v>
      </c>
      <c r="H155" s="85">
        <v>2034505.62</v>
      </c>
      <c r="I155" s="85">
        <f t="shared" si="3"/>
        <v>95.02865892022146</v>
      </c>
    </row>
    <row r="156" spans="2:9" x14ac:dyDescent="0.25">
      <c r="B156" s="98">
        <v>11</v>
      </c>
      <c r="C156" s="99"/>
      <c r="D156" s="100"/>
      <c r="E156" s="102" t="s">
        <v>189</v>
      </c>
      <c r="F156" s="101">
        <v>1882758</v>
      </c>
      <c r="G156" s="86">
        <v>1882758</v>
      </c>
      <c r="H156" s="85">
        <v>1882174.02</v>
      </c>
      <c r="I156" s="85">
        <f t="shared" si="3"/>
        <v>99.968982737027275</v>
      </c>
    </row>
    <row r="157" spans="2:9" x14ac:dyDescent="0.25">
      <c r="B157" s="82"/>
      <c r="C157" s="99">
        <v>32</v>
      </c>
      <c r="D157" s="100"/>
      <c r="E157" s="102" t="s">
        <v>202</v>
      </c>
      <c r="F157" s="101">
        <v>1882758</v>
      </c>
      <c r="G157" s="86">
        <v>1182758</v>
      </c>
      <c r="H157" s="85">
        <v>1182174.02</v>
      </c>
      <c r="I157" s="85">
        <f t="shared" si="3"/>
        <v>99.950625571756859</v>
      </c>
    </row>
    <row r="158" spans="2:9" x14ac:dyDescent="0.25">
      <c r="B158" s="82"/>
      <c r="C158" s="83"/>
      <c r="D158" s="42">
        <v>3211</v>
      </c>
      <c r="E158" s="44" t="s">
        <v>50</v>
      </c>
      <c r="F158" s="41">
        <v>108250</v>
      </c>
      <c r="G158" s="4">
        <v>108250</v>
      </c>
      <c r="H158" s="79">
        <v>124602.74</v>
      </c>
      <c r="I158" s="85">
        <f t="shared" si="3"/>
        <v>115.10645727482679</v>
      </c>
    </row>
    <row r="159" spans="2:9" x14ac:dyDescent="0.25">
      <c r="B159" s="82"/>
      <c r="C159" s="83"/>
      <c r="D159" s="42">
        <v>3294</v>
      </c>
      <c r="E159" s="44" t="s">
        <v>211</v>
      </c>
      <c r="F159" s="41">
        <v>1771190</v>
      </c>
      <c r="G159" s="4">
        <v>1771190</v>
      </c>
      <c r="H159" s="79">
        <v>1755707.84</v>
      </c>
      <c r="I159" s="85">
        <f t="shared" si="3"/>
        <v>99.125889373810821</v>
      </c>
    </row>
    <row r="160" spans="2:9" x14ac:dyDescent="0.25">
      <c r="B160" s="82"/>
      <c r="C160" s="83"/>
      <c r="D160" s="42">
        <v>3299</v>
      </c>
      <c r="E160" s="44" t="s">
        <v>135</v>
      </c>
      <c r="F160" s="41">
        <v>3318</v>
      </c>
      <c r="G160" s="4">
        <v>3318</v>
      </c>
      <c r="H160" s="79">
        <v>1863.44</v>
      </c>
      <c r="I160" s="85">
        <f t="shared" si="3"/>
        <v>56.161543098251968</v>
      </c>
    </row>
    <row r="161" spans="2:9" x14ac:dyDescent="0.25">
      <c r="B161" s="98">
        <v>31</v>
      </c>
      <c r="C161" s="99"/>
      <c r="D161" s="100"/>
      <c r="E161" s="102" t="s">
        <v>190</v>
      </c>
      <c r="F161" s="101"/>
      <c r="G161" s="86"/>
      <c r="H161" s="85">
        <v>781.08</v>
      </c>
      <c r="I161" s="85"/>
    </row>
    <row r="162" spans="2:9" x14ac:dyDescent="0.25">
      <c r="B162" s="98"/>
      <c r="C162" s="99">
        <v>32</v>
      </c>
      <c r="D162" s="100"/>
      <c r="E162" s="102" t="s">
        <v>202</v>
      </c>
      <c r="F162" s="101"/>
      <c r="G162" s="86"/>
      <c r="H162" s="85">
        <v>781.08</v>
      </c>
      <c r="I162" s="85"/>
    </row>
    <row r="163" spans="2:9" x14ac:dyDescent="0.25">
      <c r="B163" s="82"/>
      <c r="C163" s="83"/>
      <c r="D163" s="42">
        <v>3211</v>
      </c>
      <c r="E163" s="44" t="s">
        <v>50</v>
      </c>
      <c r="F163" s="41"/>
      <c r="G163" s="4"/>
      <c r="H163" s="79">
        <v>781.08</v>
      </c>
      <c r="I163" s="85"/>
    </row>
    <row r="164" spans="2:9" x14ac:dyDescent="0.25">
      <c r="B164" s="98">
        <v>52</v>
      </c>
      <c r="C164" s="99"/>
      <c r="D164" s="100"/>
      <c r="E164" s="102" t="s">
        <v>192</v>
      </c>
      <c r="F164" s="101">
        <v>258181</v>
      </c>
      <c r="G164" s="86">
        <v>258181</v>
      </c>
      <c r="H164" s="85">
        <v>151550.51999999999</v>
      </c>
      <c r="I164" s="85">
        <f t="shared" si="3"/>
        <v>58.699331089429506</v>
      </c>
    </row>
    <row r="165" spans="2:9" x14ac:dyDescent="0.25">
      <c r="B165" s="98"/>
      <c r="C165" s="99">
        <v>32</v>
      </c>
      <c r="D165" s="100"/>
      <c r="E165" s="102" t="s">
        <v>202</v>
      </c>
      <c r="F165" s="101">
        <v>258181</v>
      </c>
      <c r="G165" s="86">
        <v>258181</v>
      </c>
      <c r="H165" s="85">
        <v>151550.51999999999</v>
      </c>
      <c r="I165" s="85">
        <f t="shared" si="3"/>
        <v>58.699331089429506</v>
      </c>
    </row>
    <row r="166" spans="2:9" x14ac:dyDescent="0.25">
      <c r="B166" s="82"/>
      <c r="C166" s="83"/>
      <c r="D166" s="42">
        <v>3235</v>
      </c>
      <c r="E166" s="44" t="s">
        <v>130</v>
      </c>
      <c r="F166" s="41">
        <v>5000</v>
      </c>
      <c r="G166" s="4">
        <v>5000</v>
      </c>
      <c r="H166" s="79">
        <v>4530.5</v>
      </c>
      <c r="I166" s="85">
        <f t="shared" si="3"/>
        <v>90.61</v>
      </c>
    </row>
    <row r="167" spans="2:9" x14ac:dyDescent="0.25">
      <c r="B167" s="82"/>
      <c r="C167" s="83"/>
      <c r="D167" s="42">
        <v>3237</v>
      </c>
      <c r="E167" s="44" t="s">
        <v>132</v>
      </c>
      <c r="F167" s="41">
        <v>33181</v>
      </c>
      <c r="G167" s="4">
        <v>33181</v>
      </c>
      <c r="H167" s="79">
        <v>63270.720000000001</v>
      </c>
      <c r="I167" s="85">
        <f t="shared" si="3"/>
        <v>190.68358397878305</v>
      </c>
    </row>
    <row r="168" spans="2:9" x14ac:dyDescent="0.25">
      <c r="B168" s="82"/>
      <c r="C168" s="83"/>
      <c r="D168" s="42">
        <v>3293</v>
      </c>
      <c r="E168" s="44" t="s">
        <v>137</v>
      </c>
      <c r="F168" s="41">
        <v>20000</v>
      </c>
      <c r="G168" s="4">
        <v>20000</v>
      </c>
      <c r="H168" s="79">
        <v>11119.8</v>
      </c>
      <c r="I168" s="85">
        <f t="shared" si="3"/>
        <v>55.598999999999997</v>
      </c>
    </row>
    <row r="169" spans="2:9" x14ac:dyDescent="0.25">
      <c r="B169" s="82"/>
      <c r="C169" s="83"/>
      <c r="D169" s="42">
        <v>3294</v>
      </c>
      <c r="E169" s="44" t="s">
        <v>211</v>
      </c>
      <c r="F169" s="41">
        <v>200000</v>
      </c>
      <c r="G169" s="4">
        <v>200000</v>
      </c>
      <c r="H169" s="79">
        <v>72629.5</v>
      </c>
      <c r="I169" s="85">
        <f t="shared" si="3"/>
        <v>36.314750000000004</v>
      </c>
    </row>
    <row r="170" spans="2:9" ht="31.9" customHeight="1" x14ac:dyDescent="0.25">
      <c r="B170" s="147" t="s">
        <v>240</v>
      </c>
      <c r="C170" s="148"/>
      <c r="D170" s="149"/>
      <c r="E170" s="102" t="s">
        <v>241</v>
      </c>
      <c r="F170" s="101">
        <v>713328</v>
      </c>
      <c r="G170" s="86">
        <v>713328</v>
      </c>
      <c r="H170" s="85">
        <v>397946.6</v>
      </c>
      <c r="I170" s="85">
        <f t="shared" si="3"/>
        <v>55.787323643541257</v>
      </c>
    </row>
    <row r="171" spans="2:9" x14ac:dyDescent="0.25">
      <c r="B171" s="98">
        <v>52</v>
      </c>
      <c r="C171" s="99"/>
      <c r="D171" s="100"/>
      <c r="E171" s="102" t="s">
        <v>192</v>
      </c>
      <c r="F171" s="101">
        <v>713328</v>
      </c>
      <c r="G171" s="86">
        <v>713328</v>
      </c>
      <c r="H171" s="85">
        <v>397946.6</v>
      </c>
      <c r="I171" s="85">
        <f t="shared" si="3"/>
        <v>55.787323643541257</v>
      </c>
    </row>
    <row r="172" spans="2:9" x14ac:dyDescent="0.25">
      <c r="B172" s="98"/>
      <c r="C172" s="99">
        <v>32</v>
      </c>
      <c r="D172" s="100"/>
      <c r="E172" s="102" t="s">
        <v>202</v>
      </c>
      <c r="F172" s="101">
        <v>630703</v>
      </c>
      <c r="G172" s="86">
        <v>630703</v>
      </c>
      <c r="H172" s="85">
        <v>395321.59999999998</v>
      </c>
      <c r="I172" s="85">
        <f t="shared" si="3"/>
        <v>62.679517934748993</v>
      </c>
    </row>
    <row r="173" spans="2:9" x14ac:dyDescent="0.25">
      <c r="B173" s="82"/>
      <c r="C173" s="83"/>
      <c r="D173" s="42">
        <v>3222</v>
      </c>
      <c r="E173" s="44" t="s">
        <v>202</v>
      </c>
      <c r="F173" s="41">
        <v>82970</v>
      </c>
      <c r="G173" s="4">
        <v>82970</v>
      </c>
      <c r="H173" s="79">
        <v>77595.89</v>
      </c>
      <c r="I173" s="85">
        <f t="shared" si="3"/>
        <v>93.522827528022177</v>
      </c>
    </row>
    <row r="174" spans="2:9" x14ac:dyDescent="0.25">
      <c r="B174" s="82"/>
      <c r="C174" s="83"/>
      <c r="D174" s="42">
        <v>3223</v>
      </c>
      <c r="E174" s="44" t="s">
        <v>218</v>
      </c>
      <c r="F174" s="41">
        <v>64233</v>
      </c>
      <c r="G174" s="4">
        <v>64233</v>
      </c>
      <c r="H174" s="79">
        <v>39212.39</v>
      </c>
      <c r="I174" s="85">
        <f t="shared" si="3"/>
        <v>61.047109741098815</v>
      </c>
    </row>
    <row r="175" spans="2:9" ht="25.5" x14ac:dyDescent="0.25">
      <c r="B175" s="82"/>
      <c r="C175" s="83"/>
      <c r="D175" s="42">
        <v>3224</v>
      </c>
      <c r="E175" s="44" t="s">
        <v>122</v>
      </c>
      <c r="F175" s="41">
        <v>271000</v>
      </c>
      <c r="G175" s="4">
        <v>271000</v>
      </c>
      <c r="H175" s="79">
        <v>113242.75</v>
      </c>
      <c r="I175" s="85">
        <f t="shared" si="3"/>
        <v>41.786992619926203</v>
      </c>
    </row>
    <row r="176" spans="2:9" x14ac:dyDescent="0.25">
      <c r="B176" s="82"/>
      <c r="C176" s="83"/>
      <c r="D176" s="42">
        <v>3232</v>
      </c>
      <c r="E176" s="44" t="s">
        <v>207</v>
      </c>
      <c r="F176" s="41">
        <v>141000</v>
      </c>
      <c r="G176" s="4">
        <v>141000</v>
      </c>
      <c r="H176" s="79">
        <v>119579.83</v>
      </c>
      <c r="I176" s="85">
        <f t="shared" si="3"/>
        <v>84.808390070921988</v>
      </c>
    </row>
    <row r="177" spans="2:9" x14ac:dyDescent="0.25">
      <c r="B177" s="82"/>
      <c r="C177" s="83"/>
      <c r="D177" s="42">
        <v>3237</v>
      </c>
      <c r="E177" s="44" t="s">
        <v>132</v>
      </c>
      <c r="F177" s="41">
        <v>38500</v>
      </c>
      <c r="G177" s="4">
        <v>38500</v>
      </c>
      <c r="H177" s="79">
        <v>15690.74</v>
      </c>
      <c r="I177" s="85">
        <f t="shared" si="3"/>
        <v>40.755168831168831</v>
      </c>
    </row>
    <row r="178" spans="2:9" x14ac:dyDescent="0.25">
      <c r="B178" s="82"/>
      <c r="C178" s="83"/>
      <c r="D178" s="42">
        <v>3238</v>
      </c>
      <c r="E178" s="44" t="s">
        <v>133</v>
      </c>
      <c r="F178" s="41">
        <v>33000</v>
      </c>
      <c r="G178" s="4">
        <v>33000</v>
      </c>
      <c r="H178" s="79">
        <v>30000</v>
      </c>
      <c r="I178" s="85">
        <f t="shared" si="3"/>
        <v>90.909090909090907</v>
      </c>
    </row>
    <row r="179" spans="2:9" ht="25.5" x14ac:dyDescent="0.25">
      <c r="B179" s="98"/>
      <c r="C179" s="99">
        <v>41</v>
      </c>
      <c r="D179" s="100"/>
      <c r="E179" s="102" t="s">
        <v>242</v>
      </c>
      <c r="F179" s="101">
        <v>30000</v>
      </c>
      <c r="G179" s="86">
        <v>30000</v>
      </c>
      <c r="H179" s="85"/>
      <c r="I179" s="85">
        <f t="shared" si="3"/>
        <v>0</v>
      </c>
    </row>
    <row r="180" spans="2:9" x14ac:dyDescent="0.25">
      <c r="B180" s="98"/>
      <c r="C180" s="83"/>
      <c r="D180" s="42">
        <v>4124</v>
      </c>
      <c r="E180" s="44" t="s">
        <v>173</v>
      </c>
      <c r="F180" s="41">
        <v>30000</v>
      </c>
      <c r="G180" s="4">
        <v>30000</v>
      </c>
      <c r="H180" s="79"/>
      <c r="I180" s="85">
        <f t="shared" si="3"/>
        <v>0</v>
      </c>
    </row>
    <row r="181" spans="2:9" ht="25.5" x14ac:dyDescent="0.25">
      <c r="B181" s="98"/>
      <c r="C181" s="99">
        <v>42</v>
      </c>
      <c r="D181" s="100"/>
      <c r="E181" s="102" t="s">
        <v>216</v>
      </c>
      <c r="F181" s="101">
        <v>52625</v>
      </c>
      <c r="G181" s="86">
        <v>52625</v>
      </c>
      <c r="H181" s="85">
        <v>2625</v>
      </c>
      <c r="I181" s="85">
        <f t="shared" si="3"/>
        <v>4.9881235154394297</v>
      </c>
    </row>
    <row r="182" spans="2:9" x14ac:dyDescent="0.25">
      <c r="B182" s="82"/>
      <c r="C182" s="83"/>
      <c r="D182" s="42">
        <v>4222</v>
      </c>
      <c r="E182" s="44" t="s">
        <v>157</v>
      </c>
      <c r="F182" s="41">
        <v>2625</v>
      </c>
      <c r="G182" s="4">
        <v>2625</v>
      </c>
      <c r="H182" s="79">
        <v>2625</v>
      </c>
      <c r="I182" s="85">
        <f t="shared" si="3"/>
        <v>100</v>
      </c>
    </row>
    <row r="183" spans="2:9" x14ac:dyDescent="0.25">
      <c r="B183" s="82"/>
      <c r="C183" s="83"/>
      <c r="D183" s="42">
        <v>4225</v>
      </c>
      <c r="E183" s="44" t="s">
        <v>223</v>
      </c>
      <c r="F183" s="41">
        <v>20000</v>
      </c>
      <c r="G183" s="4">
        <v>20000</v>
      </c>
      <c r="H183" s="79"/>
      <c r="I183" s="85">
        <f t="shared" si="3"/>
        <v>0</v>
      </c>
    </row>
    <row r="184" spans="2:9" x14ac:dyDescent="0.25">
      <c r="B184" s="82"/>
      <c r="C184" s="83"/>
      <c r="D184" s="42">
        <v>4231</v>
      </c>
      <c r="E184" s="44" t="s">
        <v>235</v>
      </c>
      <c r="F184" s="41">
        <v>10000</v>
      </c>
      <c r="G184" s="4">
        <v>10000</v>
      </c>
      <c r="H184" s="79"/>
      <c r="I184" s="85">
        <f t="shared" si="3"/>
        <v>0</v>
      </c>
    </row>
    <row r="185" spans="2:9" x14ac:dyDescent="0.25">
      <c r="B185" s="82"/>
      <c r="C185" s="83"/>
      <c r="D185" s="42">
        <v>4262</v>
      </c>
      <c r="E185" s="44" t="s">
        <v>243</v>
      </c>
      <c r="F185" s="41">
        <v>20000</v>
      </c>
      <c r="G185" s="4">
        <v>20000</v>
      </c>
      <c r="H185" s="79"/>
      <c r="I185" s="85">
        <f t="shared" si="3"/>
        <v>0</v>
      </c>
    </row>
    <row r="186" spans="2:9" ht="28.15" customHeight="1" x14ac:dyDescent="0.25">
      <c r="B186" s="147" t="s">
        <v>244</v>
      </c>
      <c r="C186" s="148"/>
      <c r="D186" s="149"/>
      <c r="E186" s="102" t="s">
        <v>245</v>
      </c>
      <c r="F186" s="101">
        <v>399315</v>
      </c>
      <c r="G186" s="86">
        <v>399315</v>
      </c>
      <c r="H186" s="85">
        <v>413309.16</v>
      </c>
      <c r="I186" s="85">
        <f t="shared" si="3"/>
        <v>103.50454152736562</v>
      </c>
    </row>
    <row r="187" spans="2:9" x14ac:dyDescent="0.25">
      <c r="B187" s="98">
        <v>11</v>
      </c>
      <c r="C187" s="99"/>
      <c r="D187" s="100"/>
      <c r="E187" s="102" t="s">
        <v>189</v>
      </c>
      <c r="F187" s="101">
        <v>295095</v>
      </c>
      <c r="G187" s="86">
        <v>295095</v>
      </c>
      <c r="H187" s="85">
        <v>261861.24</v>
      </c>
      <c r="I187" s="85">
        <f t="shared" si="3"/>
        <v>88.737945407411161</v>
      </c>
    </row>
    <row r="188" spans="2:9" x14ac:dyDescent="0.25">
      <c r="B188" s="98"/>
      <c r="C188" s="99">
        <v>32</v>
      </c>
      <c r="D188" s="100"/>
      <c r="E188" s="102" t="s">
        <v>202</v>
      </c>
      <c r="F188" s="101">
        <v>255647</v>
      </c>
      <c r="G188" s="86">
        <v>255647</v>
      </c>
      <c r="H188" s="85">
        <v>235199.24</v>
      </c>
      <c r="I188" s="85">
        <f t="shared" si="3"/>
        <v>92.001564657516028</v>
      </c>
    </row>
    <row r="189" spans="2:9" x14ac:dyDescent="0.25">
      <c r="B189" s="82"/>
      <c r="C189" s="83"/>
      <c r="D189" s="42">
        <v>3221</v>
      </c>
      <c r="E189" s="44" t="s">
        <v>203</v>
      </c>
      <c r="F189" s="41">
        <v>9291</v>
      </c>
      <c r="G189" s="4">
        <v>9291</v>
      </c>
      <c r="H189" s="79">
        <v>10127.370000000001</v>
      </c>
      <c r="I189" s="85">
        <f t="shared" si="3"/>
        <v>109.00193735873427</v>
      </c>
    </row>
    <row r="190" spans="2:9" ht="25.5" x14ac:dyDescent="0.25">
      <c r="B190" s="82"/>
      <c r="C190" s="83"/>
      <c r="D190" s="42">
        <v>3224</v>
      </c>
      <c r="E190" s="44" t="s">
        <v>122</v>
      </c>
      <c r="F190" s="41">
        <v>3654</v>
      </c>
      <c r="G190" s="4">
        <v>3654</v>
      </c>
      <c r="H190" s="79">
        <v>10535.78</v>
      </c>
      <c r="I190" s="85">
        <f t="shared" si="3"/>
        <v>288.33552271483308</v>
      </c>
    </row>
    <row r="191" spans="2:9" x14ac:dyDescent="0.25">
      <c r="B191" s="82"/>
      <c r="C191" s="83"/>
      <c r="D191" s="42">
        <v>3232</v>
      </c>
      <c r="E191" s="44" t="s">
        <v>207</v>
      </c>
      <c r="F191" s="41">
        <v>3000</v>
      </c>
      <c r="G191" s="4">
        <v>3000</v>
      </c>
      <c r="H191" s="79">
        <v>1481.26</v>
      </c>
      <c r="I191" s="85">
        <f t="shared" si="3"/>
        <v>49.37533333333333</v>
      </c>
    </row>
    <row r="192" spans="2:9" x14ac:dyDescent="0.25">
      <c r="B192" s="82"/>
      <c r="C192" s="83"/>
      <c r="D192" s="42">
        <v>3235</v>
      </c>
      <c r="E192" s="44" t="s">
        <v>130</v>
      </c>
      <c r="F192" s="41">
        <v>76979</v>
      </c>
      <c r="G192" s="4">
        <v>76979</v>
      </c>
      <c r="H192" s="79">
        <v>49134.33</v>
      </c>
      <c r="I192" s="85">
        <f t="shared" si="3"/>
        <v>63.828225879785393</v>
      </c>
    </row>
    <row r="193" spans="2:9" x14ac:dyDescent="0.25">
      <c r="B193" s="82"/>
      <c r="C193" s="83"/>
      <c r="D193" s="42">
        <v>3238</v>
      </c>
      <c r="E193" s="44" t="s">
        <v>133</v>
      </c>
      <c r="F193" s="41">
        <v>162723</v>
      </c>
      <c r="G193" s="4">
        <v>162723</v>
      </c>
      <c r="H193" s="79">
        <v>163920.5</v>
      </c>
      <c r="I193" s="85">
        <f t="shared" si="3"/>
        <v>100.73591317760857</v>
      </c>
    </row>
    <row r="194" spans="2:9" ht="25.5" x14ac:dyDescent="0.25">
      <c r="B194" s="98"/>
      <c r="C194" s="99">
        <v>41</v>
      </c>
      <c r="D194" s="100"/>
      <c r="E194" s="102" t="s">
        <v>242</v>
      </c>
      <c r="F194" s="101">
        <v>26176</v>
      </c>
      <c r="G194" s="86">
        <v>26176</v>
      </c>
      <c r="H194" s="85">
        <v>18768</v>
      </c>
      <c r="I194" s="85">
        <f t="shared" si="3"/>
        <v>71.699266503667474</v>
      </c>
    </row>
    <row r="195" spans="2:9" x14ac:dyDescent="0.25">
      <c r="B195" s="82"/>
      <c r="C195" s="83"/>
      <c r="D195" s="42">
        <v>4123</v>
      </c>
      <c r="E195" s="44" t="s">
        <v>151</v>
      </c>
      <c r="F195" s="41">
        <v>26176</v>
      </c>
      <c r="G195" s="4">
        <v>26176</v>
      </c>
      <c r="H195" s="79">
        <v>18768</v>
      </c>
      <c r="I195" s="85">
        <f t="shared" si="3"/>
        <v>71.699266503667474</v>
      </c>
    </row>
    <row r="196" spans="2:9" ht="25.5" x14ac:dyDescent="0.25">
      <c r="B196" s="82"/>
      <c r="C196" s="99">
        <v>42</v>
      </c>
      <c r="D196" s="100"/>
      <c r="E196" s="102" t="s">
        <v>216</v>
      </c>
      <c r="F196" s="101">
        <v>13272</v>
      </c>
      <c r="G196" s="86">
        <v>13272</v>
      </c>
      <c r="H196" s="85">
        <v>7894</v>
      </c>
      <c r="I196" s="85">
        <f t="shared" si="3"/>
        <v>59.478601567209168</v>
      </c>
    </row>
    <row r="197" spans="2:9" x14ac:dyDescent="0.25">
      <c r="B197" s="82"/>
      <c r="C197" s="83"/>
      <c r="D197" s="42">
        <v>4262</v>
      </c>
      <c r="E197" s="44" t="s">
        <v>243</v>
      </c>
      <c r="F197" s="41">
        <v>13272</v>
      </c>
      <c r="G197" s="4">
        <v>13272</v>
      </c>
      <c r="H197" s="79">
        <v>7894</v>
      </c>
      <c r="I197" s="85">
        <f t="shared" si="3"/>
        <v>59.478601567209168</v>
      </c>
    </row>
    <row r="198" spans="2:9" x14ac:dyDescent="0.25">
      <c r="B198" s="98">
        <v>31</v>
      </c>
      <c r="C198" s="99"/>
      <c r="D198" s="100"/>
      <c r="E198" s="102" t="s">
        <v>190</v>
      </c>
      <c r="F198" s="101">
        <v>104220</v>
      </c>
      <c r="G198" s="86">
        <v>104220</v>
      </c>
      <c r="H198" s="85">
        <v>151447.92000000001</v>
      </c>
      <c r="I198" s="85">
        <f t="shared" si="3"/>
        <v>145.31560161197467</v>
      </c>
    </row>
    <row r="199" spans="2:9" x14ac:dyDescent="0.25">
      <c r="B199" s="82"/>
      <c r="C199" s="99">
        <v>32</v>
      </c>
      <c r="D199" s="100"/>
      <c r="E199" s="102" t="s">
        <v>202</v>
      </c>
      <c r="F199" s="101">
        <v>13272</v>
      </c>
      <c r="G199" s="86">
        <v>13272</v>
      </c>
      <c r="H199" s="85">
        <v>30347.37</v>
      </c>
      <c r="I199" s="85">
        <f t="shared" si="3"/>
        <v>228.65709764918626</v>
      </c>
    </row>
    <row r="200" spans="2:9" x14ac:dyDescent="0.25">
      <c r="B200" s="82"/>
      <c r="C200" s="83"/>
      <c r="D200" s="42">
        <v>3232</v>
      </c>
      <c r="E200" s="44" t="s">
        <v>207</v>
      </c>
      <c r="F200" s="41">
        <v>6636</v>
      </c>
      <c r="G200" s="4">
        <v>6636</v>
      </c>
      <c r="H200" s="79"/>
      <c r="I200" s="85">
        <f t="shared" si="3"/>
        <v>0</v>
      </c>
    </row>
    <row r="201" spans="2:9" x14ac:dyDescent="0.25">
      <c r="B201" s="82"/>
      <c r="C201" s="83"/>
      <c r="D201" s="42">
        <v>3238</v>
      </c>
      <c r="E201" s="44" t="s">
        <v>133</v>
      </c>
      <c r="F201" s="41">
        <v>6636</v>
      </c>
      <c r="G201" s="4">
        <v>6636</v>
      </c>
      <c r="H201" s="79">
        <v>30347.37</v>
      </c>
      <c r="I201" s="85">
        <f t="shared" si="3"/>
        <v>457.31419529837251</v>
      </c>
    </row>
    <row r="202" spans="2:9" ht="25.5" x14ac:dyDescent="0.25">
      <c r="B202" s="82"/>
      <c r="C202" s="99">
        <v>42</v>
      </c>
      <c r="D202" s="100"/>
      <c r="E202" s="102" t="s">
        <v>216</v>
      </c>
      <c r="F202" s="101">
        <v>90948</v>
      </c>
      <c r="G202" s="86">
        <v>90948</v>
      </c>
      <c r="H202" s="85">
        <v>74760.990000000005</v>
      </c>
      <c r="I202" s="85">
        <f t="shared" si="3"/>
        <v>82.201906583982066</v>
      </c>
    </row>
    <row r="203" spans="2:9" x14ac:dyDescent="0.25">
      <c r="B203" s="82"/>
      <c r="C203" s="83"/>
      <c r="D203" s="42">
        <v>4221</v>
      </c>
      <c r="E203" s="44" t="s">
        <v>156</v>
      </c>
      <c r="F203" s="41">
        <v>87767</v>
      </c>
      <c r="G203" s="4">
        <v>87767</v>
      </c>
      <c r="H203" s="79">
        <v>74760.990000000005</v>
      </c>
      <c r="I203" s="85">
        <f t="shared" si="3"/>
        <v>85.181207059600993</v>
      </c>
    </row>
    <row r="204" spans="2:9" x14ac:dyDescent="0.25">
      <c r="B204" s="82"/>
      <c r="C204" s="83"/>
      <c r="D204" s="42">
        <v>4262</v>
      </c>
      <c r="E204" s="44" t="s">
        <v>243</v>
      </c>
      <c r="F204" s="41">
        <v>3181</v>
      </c>
      <c r="G204" s="4">
        <v>3181</v>
      </c>
      <c r="H204" s="79"/>
      <c r="I204" s="85">
        <f t="shared" si="3"/>
        <v>0</v>
      </c>
    </row>
    <row r="205" spans="2:9" ht="28.15" customHeight="1" x14ac:dyDescent="0.25">
      <c r="B205" s="82"/>
      <c r="C205" s="99">
        <v>45</v>
      </c>
      <c r="D205" s="100"/>
      <c r="E205" s="102" t="s">
        <v>225</v>
      </c>
      <c r="F205" s="101"/>
      <c r="G205" s="86"/>
      <c r="H205" s="85">
        <v>46339.56</v>
      </c>
      <c r="I205" s="85"/>
    </row>
    <row r="206" spans="2:9" x14ac:dyDescent="0.25">
      <c r="B206" s="82"/>
      <c r="C206" s="83"/>
      <c r="D206" s="42">
        <v>4521</v>
      </c>
      <c r="E206" s="44" t="s">
        <v>226</v>
      </c>
      <c r="F206" s="41"/>
      <c r="G206" s="4"/>
      <c r="H206" s="79">
        <v>46339.56</v>
      </c>
      <c r="I206" s="85"/>
    </row>
    <row r="207" spans="2:9" ht="28.9" customHeight="1" x14ac:dyDescent="0.25">
      <c r="B207" s="147" t="s">
        <v>246</v>
      </c>
      <c r="C207" s="148"/>
      <c r="D207" s="149"/>
      <c r="E207" s="102" t="s">
        <v>247</v>
      </c>
      <c r="F207" s="101">
        <v>95820</v>
      </c>
      <c r="G207" s="86">
        <v>95820</v>
      </c>
      <c r="H207" s="85">
        <v>82658.149999999994</v>
      </c>
      <c r="I207" s="85">
        <f t="shared" si="3"/>
        <v>86.263984554372769</v>
      </c>
    </row>
    <row r="208" spans="2:9" x14ac:dyDescent="0.25">
      <c r="B208" s="98">
        <v>52</v>
      </c>
      <c r="C208" s="99"/>
      <c r="D208" s="100"/>
      <c r="E208" s="102" t="s">
        <v>192</v>
      </c>
      <c r="F208" s="101">
        <v>95820</v>
      </c>
      <c r="G208" s="86">
        <v>95820</v>
      </c>
      <c r="H208" s="85">
        <v>82658.149999999994</v>
      </c>
      <c r="I208" s="85">
        <f t="shared" si="3"/>
        <v>86.263984554372769</v>
      </c>
    </row>
    <row r="209" spans="2:9" x14ac:dyDescent="0.25">
      <c r="B209" s="98"/>
      <c r="C209" s="99">
        <v>32</v>
      </c>
      <c r="D209" s="100"/>
      <c r="E209" s="102" t="s">
        <v>202</v>
      </c>
      <c r="F209" s="101">
        <v>91156</v>
      </c>
      <c r="G209" s="86">
        <v>91156</v>
      </c>
      <c r="H209" s="85">
        <v>80226.899999999994</v>
      </c>
      <c r="I209" s="85">
        <f t="shared" si="3"/>
        <v>88.010553337136329</v>
      </c>
    </row>
    <row r="210" spans="2:9" x14ac:dyDescent="0.25">
      <c r="B210" s="82"/>
      <c r="C210" s="83"/>
      <c r="D210" s="42">
        <v>3211</v>
      </c>
      <c r="E210" s="44" t="s">
        <v>50</v>
      </c>
      <c r="F210" s="41">
        <v>22000</v>
      </c>
      <c r="G210" s="4">
        <v>22000</v>
      </c>
      <c r="H210" s="79">
        <v>16937.52</v>
      </c>
      <c r="I210" s="85">
        <f t="shared" si="3"/>
        <v>76.988727272727274</v>
      </c>
    </row>
    <row r="211" spans="2:9" x14ac:dyDescent="0.25">
      <c r="B211" s="82"/>
      <c r="C211" s="83"/>
      <c r="D211" s="42">
        <v>3213</v>
      </c>
      <c r="E211" s="44" t="s">
        <v>116</v>
      </c>
      <c r="F211" s="41">
        <v>1327</v>
      </c>
      <c r="G211" s="4">
        <v>1327</v>
      </c>
      <c r="H211" s="79">
        <v>1184.05</v>
      </c>
      <c r="I211" s="85">
        <f t="shared" si="3"/>
        <v>89.227581009796523</v>
      </c>
    </row>
    <row r="212" spans="2:9" x14ac:dyDescent="0.25">
      <c r="B212" s="82"/>
      <c r="C212" s="83"/>
      <c r="D212" s="42">
        <v>3221</v>
      </c>
      <c r="E212" s="44" t="s">
        <v>203</v>
      </c>
      <c r="F212" s="41">
        <v>398</v>
      </c>
      <c r="G212" s="4">
        <v>398</v>
      </c>
      <c r="H212" s="79"/>
      <c r="I212" s="85">
        <f t="shared" ref="I212:I275" si="4">H212/G212*100</f>
        <v>0</v>
      </c>
    </row>
    <row r="213" spans="2:9" x14ac:dyDescent="0.25">
      <c r="B213" s="82"/>
      <c r="C213" s="83"/>
      <c r="D213" s="42">
        <v>3237</v>
      </c>
      <c r="E213" s="44" t="s">
        <v>132</v>
      </c>
      <c r="F213" s="41">
        <v>64103</v>
      </c>
      <c r="G213" s="4">
        <v>64103</v>
      </c>
      <c r="H213" s="79">
        <v>62105.33</v>
      </c>
      <c r="I213" s="85">
        <f t="shared" si="4"/>
        <v>96.883655991139264</v>
      </c>
    </row>
    <row r="214" spans="2:9" x14ac:dyDescent="0.25">
      <c r="B214" s="82"/>
      <c r="C214" s="83"/>
      <c r="D214" s="42">
        <v>3238</v>
      </c>
      <c r="E214" s="44" t="s">
        <v>133</v>
      </c>
      <c r="F214" s="41">
        <v>664</v>
      </c>
      <c r="G214" s="4">
        <v>664</v>
      </c>
      <c r="H214" s="79"/>
      <c r="I214" s="85">
        <f t="shared" si="4"/>
        <v>0</v>
      </c>
    </row>
    <row r="215" spans="2:9" x14ac:dyDescent="0.25">
      <c r="B215" s="82"/>
      <c r="C215" s="83"/>
      <c r="D215" s="42">
        <v>3239</v>
      </c>
      <c r="E215" s="44" t="s">
        <v>134</v>
      </c>
      <c r="F215" s="41">
        <v>664</v>
      </c>
      <c r="G215" s="4">
        <v>664</v>
      </c>
      <c r="H215" s="79"/>
      <c r="I215" s="85">
        <f t="shared" si="4"/>
        <v>0</v>
      </c>
    </row>
    <row r="216" spans="2:9" x14ac:dyDescent="0.25">
      <c r="B216" s="82"/>
      <c r="C216" s="83"/>
      <c r="D216" s="42">
        <v>3293</v>
      </c>
      <c r="E216" s="44" t="s">
        <v>137</v>
      </c>
      <c r="F216" s="41">
        <v>2000</v>
      </c>
      <c r="G216" s="4">
        <v>2000</v>
      </c>
      <c r="H216" s="79"/>
      <c r="I216" s="85">
        <f t="shared" si="4"/>
        <v>0</v>
      </c>
    </row>
    <row r="217" spans="2:9" ht="25.5" x14ac:dyDescent="0.25">
      <c r="B217" s="82"/>
      <c r="C217" s="99">
        <v>42</v>
      </c>
      <c r="D217" s="100"/>
      <c r="E217" s="102" t="s">
        <v>216</v>
      </c>
      <c r="F217" s="101">
        <v>4664</v>
      </c>
      <c r="G217" s="86">
        <v>4664</v>
      </c>
      <c r="H217" s="85">
        <v>2431.25</v>
      </c>
      <c r="I217" s="85">
        <f t="shared" si="4"/>
        <v>52.128001715265867</v>
      </c>
    </row>
    <row r="218" spans="2:9" x14ac:dyDescent="0.25">
      <c r="B218" s="82"/>
      <c r="C218" s="83"/>
      <c r="D218" s="42">
        <v>4221</v>
      </c>
      <c r="E218" s="44" t="s">
        <v>156</v>
      </c>
      <c r="F218" s="41">
        <v>4000</v>
      </c>
      <c r="G218" s="4">
        <v>4000</v>
      </c>
      <c r="H218" s="79">
        <v>2431.25</v>
      </c>
      <c r="I218" s="85">
        <f t="shared" si="4"/>
        <v>60.78125</v>
      </c>
    </row>
    <row r="219" spans="2:9" x14ac:dyDescent="0.25">
      <c r="B219" s="82"/>
      <c r="C219" s="83"/>
      <c r="D219" s="42">
        <v>4262</v>
      </c>
      <c r="E219" s="44" t="s">
        <v>243</v>
      </c>
      <c r="F219" s="41">
        <v>664</v>
      </c>
      <c r="G219" s="4">
        <v>664</v>
      </c>
      <c r="H219" s="79"/>
      <c r="I219" s="85">
        <f t="shared" si="4"/>
        <v>0</v>
      </c>
    </row>
    <row r="220" spans="2:9" ht="28.9" customHeight="1" x14ac:dyDescent="0.25">
      <c r="B220" s="147" t="s">
        <v>248</v>
      </c>
      <c r="C220" s="148"/>
      <c r="D220" s="149"/>
      <c r="E220" s="102" t="s">
        <v>249</v>
      </c>
      <c r="F220" s="101">
        <v>174696</v>
      </c>
      <c r="G220" s="86">
        <v>174696</v>
      </c>
      <c r="H220" s="85">
        <v>121832.58</v>
      </c>
      <c r="I220" s="85">
        <f t="shared" si="4"/>
        <v>69.739765077620547</v>
      </c>
    </row>
    <row r="221" spans="2:9" x14ac:dyDescent="0.25">
      <c r="B221" s="98">
        <v>11</v>
      </c>
      <c r="C221" s="99"/>
      <c r="D221" s="100"/>
      <c r="E221" s="102" t="s">
        <v>189</v>
      </c>
      <c r="F221" s="101">
        <v>126916</v>
      </c>
      <c r="G221" s="86">
        <v>126916</v>
      </c>
      <c r="H221" s="85">
        <v>121788.98</v>
      </c>
      <c r="I221" s="85">
        <f t="shared" si="4"/>
        <v>95.960304453339219</v>
      </c>
    </row>
    <row r="222" spans="2:9" x14ac:dyDescent="0.25">
      <c r="B222" s="98"/>
      <c r="C222" s="99">
        <v>32</v>
      </c>
      <c r="D222" s="100"/>
      <c r="E222" s="102" t="s">
        <v>202</v>
      </c>
      <c r="F222" s="101">
        <v>74507</v>
      </c>
      <c r="G222" s="86">
        <v>74507</v>
      </c>
      <c r="H222" s="85">
        <v>69380.78</v>
      </c>
      <c r="I222" s="85">
        <f t="shared" si="4"/>
        <v>93.119814245641351</v>
      </c>
    </row>
    <row r="223" spans="2:9" ht="25.5" x14ac:dyDescent="0.25">
      <c r="B223" s="82"/>
      <c r="C223" s="83"/>
      <c r="D223" s="42">
        <v>3224</v>
      </c>
      <c r="E223" s="44" t="s">
        <v>122</v>
      </c>
      <c r="F223" s="41">
        <v>1991</v>
      </c>
      <c r="G223" s="4">
        <v>1991</v>
      </c>
      <c r="H223" s="79">
        <v>1603.72</v>
      </c>
      <c r="I223" s="85">
        <f t="shared" si="4"/>
        <v>80.548468106479149</v>
      </c>
    </row>
    <row r="224" spans="2:9" x14ac:dyDescent="0.25">
      <c r="B224" s="82"/>
      <c r="C224" s="83"/>
      <c r="D224" s="42">
        <v>3225</v>
      </c>
      <c r="E224" s="44" t="s">
        <v>204</v>
      </c>
      <c r="F224" s="41">
        <v>6636</v>
      </c>
      <c r="G224" s="4">
        <v>6636</v>
      </c>
      <c r="H224" s="79">
        <v>5164.8599999999997</v>
      </c>
      <c r="I224" s="85">
        <f t="shared" si="4"/>
        <v>77.830922242314642</v>
      </c>
    </row>
    <row r="225" spans="2:9" x14ac:dyDescent="0.25">
      <c r="B225" s="82"/>
      <c r="C225" s="83"/>
      <c r="D225" s="42">
        <v>3232</v>
      </c>
      <c r="E225" s="44" t="s">
        <v>207</v>
      </c>
      <c r="F225" s="41">
        <v>33181</v>
      </c>
      <c r="G225" s="4">
        <v>33181</v>
      </c>
      <c r="H225" s="79">
        <v>35555.61</v>
      </c>
      <c r="I225" s="85">
        <f t="shared" si="4"/>
        <v>107.15653536662548</v>
      </c>
    </row>
    <row r="226" spans="2:9" x14ac:dyDescent="0.25">
      <c r="B226" s="82"/>
      <c r="C226" s="83"/>
      <c r="D226" s="42">
        <v>3235</v>
      </c>
      <c r="E226" s="44" t="s">
        <v>130</v>
      </c>
      <c r="F226" s="41">
        <v>3500</v>
      </c>
      <c r="G226" s="4">
        <v>3500</v>
      </c>
      <c r="H226" s="79">
        <v>1066</v>
      </c>
      <c r="I226" s="85">
        <f t="shared" si="4"/>
        <v>30.457142857142856</v>
      </c>
    </row>
    <row r="227" spans="2:9" x14ac:dyDescent="0.25">
      <c r="B227" s="82"/>
      <c r="C227" s="83"/>
      <c r="D227" s="42">
        <v>3239</v>
      </c>
      <c r="E227" s="44" t="s">
        <v>134</v>
      </c>
      <c r="F227" s="41">
        <v>13272</v>
      </c>
      <c r="G227" s="4">
        <v>13272</v>
      </c>
      <c r="H227" s="79">
        <v>7527.47</v>
      </c>
      <c r="I227" s="85">
        <f t="shared" si="4"/>
        <v>56.716922845087403</v>
      </c>
    </row>
    <row r="228" spans="2:9" x14ac:dyDescent="0.25">
      <c r="B228" s="82"/>
      <c r="C228" s="83"/>
      <c r="D228" s="42">
        <v>3292</v>
      </c>
      <c r="E228" s="44" t="s">
        <v>210</v>
      </c>
      <c r="F228" s="41">
        <v>15927</v>
      </c>
      <c r="G228" s="4">
        <v>15927</v>
      </c>
      <c r="H228" s="79">
        <v>18463.12</v>
      </c>
      <c r="I228" s="85">
        <f t="shared" si="4"/>
        <v>115.92340051484899</v>
      </c>
    </row>
    <row r="229" spans="2:9" ht="25.5" x14ac:dyDescent="0.25">
      <c r="B229" s="82"/>
      <c r="C229" s="99">
        <v>42</v>
      </c>
      <c r="D229" s="100"/>
      <c r="E229" s="102" t="s">
        <v>216</v>
      </c>
      <c r="F229" s="101">
        <v>52409</v>
      </c>
      <c r="G229" s="86">
        <v>52409</v>
      </c>
      <c r="H229" s="85">
        <v>52408.2</v>
      </c>
      <c r="I229" s="85">
        <f t="shared" si="4"/>
        <v>99.998473544620197</v>
      </c>
    </row>
    <row r="230" spans="2:9" x14ac:dyDescent="0.25">
      <c r="B230" s="82"/>
      <c r="C230" s="83"/>
      <c r="D230" s="42">
        <v>4231</v>
      </c>
      <c r="E230" s="44" t="s">
        <v>235</v>
      </c>
      <c r="F230" s="41">
        <v>19908</v>
      </c>
      <c r="G230" s="4">
        <v>19908</v>
      </c>
      <c r="H230" s="79">
        <v>51234.6</v>
      </c>
      <c r="I230" s="85">
        <f t="shared" si="4"/>
        <v>257.35684147076552</v>
      </c>
    </row>
    <row r="231" spans="2:9" ht="25.5" x14ac:dyDescent="0.25">
      <c r="B231" s="82"/>
      <c r="C231" s="83"/>
      <c r="D231" s="42">
        <v>4233</v>
      </c>
      <c r="E231" s="44" t="s">
        <v>250</v>
      </c>
      <c r="F231" s="41">
        <v>32501</v>
      </c>
      <c r="G231" s="4">
        <v>32501</v>
      </c>
      <c r="H231" s="79">
        <v>1173.5999999999999</v>
      </c>
      <c r="I231" s="85">
        <f t="shared" si="4"/>
        <v>3.6109658164364169</v>
      </c>
    </row>
    <row r="232" spans="2:9" x14ac:dyDescent="0.25">
      <c r="B232" s="98">
        <v>31</v>
      </c>
      <c r="C232" s="99"/>
      <c r="D232" s="100"/>
      <c r="E232" s="102" t="s">
        <v>190</v>
      </c>
      <c r="F232" s="101">
        <v>47780</v>
      </c>
      <c r="G232" s="86">
        <v>47780</v>
      </c>
      <c r="H232" s="85">
        <v>43.6</v>
      </c>
      <c r="I232" s="85">
        <f t="shared" si="4"/>
        <v>9.1251569694432821E-2</v>
      </c>
    </row>
    <row r="233" spans="2:9" x14ac:dyDescent="0.25">
      <c r="B233" s="98"/>
      <c r="C233" s="99">
        <v>32</v>
      </c>
      <c r="D233" s="100"/>
      <c r="E233" s="102" t="s">
        <v>202</v>
      </c>
      <c r="F233" s="101">
        <v>7963</v>
      </c>
      <c r="G233" s="86">
        <v>7963</v>
      </c>
      <c r="H233" s="85">
        <v>43.6</v>
      </c>
      <c r="I233" s="85">
        <f t="shared" si="4"/>
        <v>0.54753233705889748</v>
      </c>
    </row>
    <row r="234" spans="2:9" ht="25.5" x14ac:dyDescent="0.25">
      <c r="B234" s="82"/>
      <c r="C234" s="83"/>
      <c r="D234" s="42">
        <v>3224</v>
      </c>
      <c r="E234" s="44" t="s">
        <v>122</v>
      </c>
      <c r="F234" s="41">
        <v>1327</v>
      </c>
      <c r="G234" s="4">
        <v>1327</v>
      </c>
      <c r="H234" s="79"/>
      <c r="I234" s="85">
        <f t="shared" si="4"/>
        <v>0</v>
      </c>
    </row>
    <row r="235" spans="2:9" x14ac:dyDescent="0.25">
      <c r="B235" s="82"/>
      <c r="C235" s="83"/>
      <c r="D235" s="42">
        <v>3232</v>
      </c>
      <c r="E235" s="44" t="s">
        <v>207</v>
      </c>
      <c r="F235" s="41">
        <v>6636</v>
      </c>
      <c r="G235" s="4">
        <v>6636</v>
      </c>
      <c r="H235" s="79"/>
      <c r="I235" s="85">
        <f t="shared" si="4"/>
        <v>0</v>
      </c>
    </row>
    <row r="236" spans="2:9" ht="25.5" x14ac:dyDescent="0.25">
      <c r="B236" s="82"/>
      <c r="C236" s="99">
        <v>42</v>
      </c>
      <c r="D236" s="100"/>
      <c r="E236" s="102" t="s">
        <v>216</v>
      </c>
      <c r="F236" s="101">
        <v>39817</v>
      </c>
      <c r="G236" s="86">
        <v>39817</v>
      </c>
      <c r="H236" s="79"/>
      <c r="I236" s="85">
        <f t="shared" si="4"/>
        <v>0</v>
      </c>
    </row>
    <row r="237" spans="2:9" x14ac:dyDescent="0.25">
      <c r="B237" s="82"/>
      <c r="C237" s="83"/>
      <c r="D237" s="42">
        <v>4231</v>
      </c>
      <c r="E237" s="44" t="s">
        <v>235</v>
      </c>
      <c r="F237" s="41">
        <v>39817</v>
      </c>
      <c r="G237" s="4">
        <v>39817</v>
      </c>
      <c r="H237" s="79"/>
      <c r="I237" s="85">
        <f t="shared" si="4"/>
        <v>0</v>
      </c>
    </row>
    <row r="238" spans="2:9" ht="28.9" customHeight="1" x14ac:dyDescent="0.25">
      <c r="B238" s="147" t="s">
        <v>251</v>
      </c>
      <c r="C238" s="148"/>
      <c r="D238" s="149"/>
      <c r="E238" s="102" t="s">
        <v>252</v>
      </c>
      <c r="F238" s="101">
        <v>46362</v>
      </c>
      <c r="G238" s="86">
        <v>46362</v>
      </c>
      <c r="H238" s="85">
        <v>64873.75</v>
      </c>
      <c r="I238" s="85">
        <f t="shared" si="4"/>
        <v>139.92871317026876</v>
      </c>
    </row>
    <row r="239" spans="2:9" x14ac:dyDescent="0.25">
      <c r="B239" s="98">
        <v>11</v>
      </c>
      <c r="C239" s="99"/>
      <c r="D239" s="100"/>
      <c r="E239" s="102" t="s">
        <v>189</v>
      </c>
      <c r="F239" s="101">
        <v>26545</v>
      </c>
      <c r="G239" s="86">
        <v>26545</v>
      </c>
      <c r="H239" s="85">
        <v>26544.75</v>
      </c>
      <c r="I239" s="85">
        <f t="shared" si="4"/>
        <v>99.999058203051433</v>
      </c>
    </row>
    <row r="240" spans="2:9" x14ac:dyDescent="0.25">
      <c r="B240" s="98"/>
      <c r="C240" s="99">
        <v>32</v>
      </c>
      <c r="D240" s="100"/>
      <c r="E240" s="102" t="s">
        <v>202</v>
      </c>
      <c r="F240" s="101">
        <v>26545</v>
      </c>
      <c r="G240" s="86">
        <v>26545</v>
      </c>
      <c r="H240" s="85">
        <v>26544.75</v>
      </c>
      <c r="I240" s="85">
        <f t="shared" si="4"/>
        <v>99.999058203051433</v>
      </c>
    </row>
    <row r="241" spans="2:9" x14ac:dyDescent="0.25">
      <c r="B241" s="82"/>
      <c r="C241" s="83"/>
      <c r="D241" s="42">
        <v>3237</v>
      </c>
      <c r="E241" s="44" t="s">
        <v>132</v>
      </c>
      <c r="F241" s="41">
        <v>26545</v>
      </c>
      <c r="G241" s="4">
        <v>26545</v>
      </c>
      <c r="H241" s="79">
        <v>26544.75</v>
      </c>
      <c r="I241" s="85">
        <f t="shared" si="4"/>
        <v>99.999058203051433</v>
      </c>
    </row>
    <row r="242" spans="2:9" x14ac:dyDescent="0.25">
      <c r="B242" s="98">
        <v>31</v>
      </c>
      <c r="C242" s="99"/>
      <c r="D242" s="100"/>
      <c r="E242" s="102" t="s">
        <v>190</v>
      </c>
      <c r="F242" s="101">
        <v>19817</v>
      </c>
      <c r="G242" s="86">
        <v>19817</v>
      </c>
      <c r="H242" s="85">
        <v>38329</v>
      </c>
      <c r="I242" s="85">
        <f t="shared" si="4"/>
        <v>193.41474491598123</v>
      </c>
    </row>
    <row r="243" spans="2:9" x14ac:dyDescent="0.25">
      <c r="B243" s="98"/>
      <c r="C243" s="99">
        <v>32</v>
      </c>
      <c r="D243" s="100"/>
      <c r="E243" s="102" t="s">
        <v>202</v>
      </c>
      <c r="F243" s="101">
        <v>19817</v>
      </c>
      <c r="G243" s="86">
        <v>19817</v>
      </c>
      <c r="H243" s="85">
        <v>38329</v>
      </c>
      <c r="I243" s="85">
        <f t="shared" si="4"/>
        <v>193.41474491598123</v>
      </c>
    </row>
    <row r="244" spans="2:9" x14ac:dyDescent="0.25">
      <c r="B244" s="82"/>
      <c r="C244" s="83"/>
      <c r="D244" s="42">
        <v>3237</v>
      </c>
      <c r="E244" s="44" t="s">
        <v>132</v>
      </c>
      <c r="F244" s="41">
        <v>19817</v>
      </c>
      <c r="G244" s="4">
        <v>19817</v>
      </c>
      <c r="H244" s="79">
        <v>38329</v>
      </c>
      <c r="I244" s="85">
        <f t="shared" si="4"/>
        <v>193.41474491598123</v>
      </c>
    </row>
    <row r="245" spans="2:9" ht="28.9" customHeight="1" x14ac:dyDescent="0.25">
      <c r="B245" s="147" t="s">
        <v>253</v>
      </c>
      <c r="C245" s="148"/>
      <c r="D245" s="149"/>
      <c r="E245" s="102" t="s">
        <v>254</v>
      </c>
      <c r="F245" s="101">
        <v>58792</v>
      </c>
      <c r="G245" s="86">
        <v>58792</v>
      </c>
      <c r="H245" s="85">
        <v>38731.85</v>
      </c>
      <c r="I245" s="85">
        <f t="shared" si="4"/>
        <v>65.879456388624305</v>
      </c>
    </row>
    <row r="246" spans="2:9" x14ac:dyDescent="0.25">
      <c r="B246" s="98">
        <v>11</v>
      </c>
      <c r="C246" s="99"/>
      <c r="D246" s="100"/>
      <c r="E246" s="102" t="s">
        <v>189</v>
      </c>
      <c r="F246" s="101">
        <v>47557</v>
      </c>
      <c r="G246" s="86">
        <v>47557</v>
      </c>
      <c r="H246" s="85">
        <v>38327.72</v>
      </c>
      <c r="I246" s="85">
        <f t="shared" si="4"/>
        <v>80.5932249721387</v>
      </c>
    </row>
    <row r="247" spans="2:9" x14ac:dyDescent="0.25">
      <c r="B247" s="98"/>
      <c r="C247" s="99">
        <v>32</v>
      </c>
      <c r="D247" s="100"/>
      <c r="E247" s="102" t="s">
        <v>202</v>
      </c>
      <c r="F247" s="101">
        <v>46893</v>
      </c>
      <c r="G247" s="86">
        <v>46893</v>
      </c>
      <c r="H247" s="85">
        <v>38062.92</v>
      </c>
      <c r="I247" s="85">
        <f t="shared" si="4"/>
        <v>81.169726824899229</v>
      </c>
    </row>
    <row r="248" spans="2:9" x14ac:dyDescent="0.25">
      <c r="B248" s="82"/>
      <c r="C248" s="83"/>
      <c r="D248" s="42">
        <v>3213</v>
      </c>
      <c r="E248" s="44"/>
      <c r="F248" s="41">
        <v>40257</v>
      </c>
      <c r="G248" s="4">
        <v>40257</v>
      </c>
      <c r="H248" s="79">
        <v>31629.33</v>
      </c>
      <c r="I248" s="85">
        <f t="shared" si="4"/>
        <v>78.568522244578588</v>
      </c>
    </row>
    <row r="249" spans="2:9" x14ac:dyDescent="0.25">
      <c r="B249" s="82"/>
      <c r="C249" s="83"/>
      <c r="D249" s="42">
        <v>3221</v>
      </c>
      <c r="E249" s="44" t="s">
        <v>203</v>
      </c>
      <c r="F249" s="41">
        <v>6636</v>
      </c>
      <c r="G249" s="4">
        <v>6636</v>
      </c>
      <c r="H249" s="79">
        <v>6433.59</v>
      </c>
      <c r="I249" s="85">
        <f t="shared" si="4"/>
        <v>96.949819168173605</v>
      </c>
    </row>
    <row r="250" spans="2:9" ht="25.5" x14ac:dyDescent="0.25">
      <c r="B250" s="82"/>
      <c r="C250" s="99">
        <v>42</v>
      </c>
      <c r="D250" s="100"/>
      <c r="E250" s="102" t="s">
        <v>216</v>
      </c>
      <c r="F250" s="41">
        <v>664</v>
      </c>
      <c r="G250" s="4">
        <v>664</v>
      </c>
      <c r="H250" s="79">
        <v>264.8</v>
      </c>
      <c r="I250" s="85">
        <f t="shared" si="4"/>
        <v>39.879518072289159</v>
      </c>
    </row>
    <row r="251" spans="2:9" x14ac:dyDescent="0.25">
      <c r="B251" s="82"/>
      <c r="C251" s="83"/>
      <c r="D251" s="42">
        <v>4241</v>
      </c>
      <c r="E251" s="44" t="s">
        <v>255</v>
      </c>
      <c r="F251" s="41">
        <v>664</v>
      </c>
      <c r="G251" s="4">
        <v>664</v>
      </c>
      <c r="H251" s="79">
        <v>264.8</v>
      </c>
      <c r="I251" s="85">
        <f t="shared" si="4"/>
        <v>39.879518072289159</v>
      </c>
    </row>
    <row r="252" spans="2:9" x14ac:dyDescent="0.25">
      <c r="B252" s="98">
        <v>31</v>
      </c>
      <c r="C252" s="99"/>
      <c r="D252" s="100"/>
      <c r="E252" s="102" t="s">
        <v>190</v>
      </c>
      <c r="F252" s="101">
        <v>11235</v>
      </c>
      <c r="G252" s="86">
        <v>11235</v>
      </c>
      <c r="H252" s="85">
        <v>404.13</v>
      </c>
      <c r="I252" s="85">
        <f t="shared" si="4"/>
        <v>3.5970627503337784</v>
      </c>
    </row>
    <row r="253" spans="2:9" x14ac:dyDescent="0.25">
      <c r="B253" s="98"/>
      <c r="C253" s="99">
        <v>32</v>
      </c>
      <c r="D253" s="100"/>
      <c r="E253" s="102" t="s">
        <v>233</v>
      </c>
      <c r="F253" s="101">
        <v>11235</v>
      </c>
      <c r="G253" s="86">
        <v>11235</v>
      </c>
      <c r="H253" s="85">
        <v>404.13</v>
      </c>
      <c r="I253" s="85">
        <f t="shared" si="4"/>
        <v>3.5970627503337784</v>
      </c>
    </row>
    <row r="254" spans="2:9" x14ac:dyDescent="0.25">
      <c r="B254" s="82"/>
      <c r="C254" s="83"/>
      <c r="D254" s="42">
        <v>3213</v>
      </c>
      <c r="E254" s="44" t="s">
        <v>116</v>
      </c>
      <c r="F254" s="41">
        <v>11235</v>
      </c>
      <c r="G254" s="4">
        <v>11235</v>
      </c>
      <c r="H254" s="79"/>
      <c r="I254" s="85">
        <f t="shared" si="4"/>
        <v>0</v>
      </c>
    </row>
    <row r="255" spans="2:9" x14ac:dyDescent="0.25">
      <c r="B255" s="82"/>
      <c r="C255" s="83"/>
      <c r="D255" s="42">
        <v>3237</v>
      </c>
      <c r="E255" s="44" t="s">
        <v>132</v>
      </c>
      <c r="F255" s="41"/>
      <c r="G255" s="4"/>
      <c r="H255" s="79">
        <v>404.13</v>
      </c>
      <c r="I255" s="85"/>
    </row>
    <row r="256" spans="2:9" ht="55.9" customHeight="1" x14ac:dyDescent="0.25">
      <c r="B256" s="147" t="s">
        <v>257</v>
      </c>
      <c r="C256" s="148"/>
      <c r="D256" s="149"/>
      <c r="E256" s="102" t="s">
        <v>256</v>
      </c>
      <c r="F256" s="101"/>
      <c r="G256" s="86"/>
      <c r="H256" s="85">
        <v>987211.89</v>
      </c>
      <c r="I256" s="85"/>
    </row>
    <row r="257" spans="2:9" x14ac:dyDescent="0.25">
      <c r="B257" s="98">
        <v>563</v>
      </c>
      <c r="C257" s="99"/>
      <c r="D257" s="100"/>
      <c r="E257" s="102" t="s">
        <v>194</v>
      </c>
      <c r="F257" s="101"/>
      <c r="G257" s="86"/>
      <c r="H257" s="85">
        <v>987211.89</v>
      </c>
      <c r="I257" s="85"/>
    </row>
    <row r="258" spans="2:9" x14ac:dyDescent="0.25">
      <c r="B258" s="98"/>
      <c r="C258" s="99">
        <v>32</v>
      </c>
      <c r="D258" s="100"/>
      <c r="E258" s="102" t="s">
        <v>233</v>
      </c>
      <c r="F258" s="101"/>
      <c r="G258" s="86"/>
      <c r="H258" s="85">
        <v>987211.69</v>
      </c>
      <c r="I258" s="85"/>
    </row>
    <row r="259" spans="2:9" x14ac:dyDescent="0.25">
      <c r="B259" s="82"/>
      <c r="C259" s="83"/>
      <c r="D259" s="42">
        <v>3232</v>
      </c>
      <c r="E259" s="44" t="s">
        <v>207</v>
      </c>
      <c r="F259" s="41"/>
      <c r="G259" s="4"/>
      <c r="H259" s="79">
        <v>695305.8</v>
      </c>
      <c r="I259" s="85"/>
    </row>
    <row r="260" spans="2:9" x14ac:dyDescent="0.25">
      <c r="B260" s="82"/>
      <c r="C260" s="83"/>
      <c r="D260" s="42">
        <v>3237</v>
      </c>
      <c r="E260" s="44" t="s">
        <v>132</v>
      </c>
      <c r="F260" s="41"/>
      <c r="G260" s="4"/>
      <c r="H260" s="79">
        <v>291906.09000000003</v>
      </c>
      <c r="I260" s="85"/>
    </row>
    <row r="261" spans="2:9" ht="55.15" customHeight="1" x14ac:dyDescent="0.25">
      <c r="B261" s="147" t="s">
        <v>258</v>
      </c>
      <c r="C261" s="148"/>
      <c r="D261" s="149"/>
      <c r="E261" s="102" t="s">
        <v>259</v>
      </c>
      <c r="F261" s="101"/>
      <c r="G261" s="86"/>
      <c r="H261" s="85">
        <v>-42500</v>
      </c>
      <c r="I261" s="85"/>
    </row>
    <row r="262" spans="2:9" x14ac:dyDescent="0.25">
      <c r="B262" s="98">
        <v>563</v>
      </c>
      <c r="C262" s="99"/>
      <c r="D262" s="100"/>
      <c r="E262" s="102" t="s">
        <v>194</v>
      </c>
      <c r="F262" s="101"/>
      <c r="G262" s="86"/>
      <c r="H262" s="85">
        <v>-42500</v>
      </c>
      <c r="I262" s="85"/>
    </row>
    <row r="263" spans="2:9" ht="25.5" x14ac:dyDescent="0.25">
      <c r="B263" s="103"/>
      <c r="C263" s="99">
        <v>42</v>
      </c>
      <c r="D263" s="100"/>
      <c r="E263" s="102" t="s">
        <v>216</v>
      </c>
      <c r="F263" s="101"/>
      <c r="G263" s="86"/>
      <c r="H263" s="85">
        <v>-42500</v>
      </c>
      <c r="I263" s="85"/>
    </row>
    <row r="264" spans="2:9" x14ac:dyDescent="0.25">
      <c r="B264" s="82"/>
      <c r="C264" s="83"/>
      <c r="D264" s="42">
        <v>4214</v>
      </c>
      <c r="E264" s="44" t="s">
        <v>154</v>
      </c>
      <c r="F264" s="41"/>
      <c r="G264" s="4"/>
      <c r="H264" s="79">
        <v>-42500</v>
      </c>
      <c r="I264" s="85"/>
    </row>
    <row r="265" spans="2:9" ht="26.45" customHeight="1" x14ac:dyDescent="0.25">
      <c r="B265" s="147" t="s">
        <v>260</v>
      </c>
      <c r="C265" s="148"/>
      <c r="D265" s="149"/>
      <c r="E265" s="102" t="s">
        <v>261</v>
      </c>
      <c r="F265" s="101">
        <v>10193</v>
      </c>
      <c r="G265" s="86">
        <v>10193</v>
      </c>
      <c r="H265" s="85">
        <v>4005.04</v>
      </c>
      <c r="I265" s="85">
        <f t="shared" si="4"/>
        <v>39.292063180614143</v>
      </c>
    </row>
    <row r="266" spans="2:9" x14ac:dyDescent="0.25">
      <c r="B266" s="98">
        <v>52</v>
      </c>
      <c r="C266" s="99"/>
      <c r="D266" s="100"/>
      <c r="E266" s="102" t="s">
        <v>192</v>
      </c>
      <c r="F266" s="101">
        <v>10193</v>
      </c>
      <c r="G266" s="86">
        <v>10193</v>
      </c>
      <c r="H266" s="85">
        <v>4005.04</v>
      </c>
      <c r="I266" s="85">
        <f t="shared" si="4"/>
        <v>39.292063180614143</v>
      </c>
    </row>
    <row r="267" spans="2:9" x14ac:dyDescent="0.25">
      <c r="B267" s="98"/>
      <c r="C267" s="99">
        <v>32</v>
      </c>
      <c r="D267" s="100"/>
      <c r="E267" s="102" t="s">
        <v>233</v>
      </c>
      <c r="F267" s="101">
        <v>8866</v>
      </c>
      <c r="G267" s="86">
        <v>8866</v>
      </c>
      <c r="H267" s="85">
        <v>3812.54</v>
      </c>
      <c r="I267" s="85">
        <f t="shared" si="4"/>
        <v>43.001804646965937</v>
      </c>
    </row>
    <row r="268" spans="2:9" x14ac:dyDescent="0.25">
      <c r="B268" s="82"/>
      <c r="C268" s="83"/>
      <c r="D268" s="42">
        <v>3211</v>
      </c>
      <c r="E268" s="44" t="s">
        <v>50</v>
      </c>
      <c r="F268" s="41">
        <v>4395</v>
      </c>
      <c r="G268" s="4">
        <v>4395</v>
      </c>
      <c r="H268" s="79">
        <v>3527.16</v>
      </c>
      <c r="I268" s="85">
        <f t="shared" si="4"/>
        <v>80.253924914675764</v>
      </c>
    </row>
    <row r="269" spans="2:9" x14ac:dyDescent="0.25">
      <c r="B269" s="82"/>
      <c r="C269" s="83"/>
      <c r="D269" s="42">
        <v>3213</v>
      </c>
      <c r="E269" s="44" t="s">
        <v>116</v>
      </c>
      <c r="F269" s="41">
        <v>960</v>
      </c>
      <c r="G269" s="4">
        <v>960</v>
      </c>
      <c r="H269" s="79"/>
      <c r="I269" s="85">
        <f t="shared" si="4"/>
        <v>0</v>
      </c>
    </row>
    <row r="270" spans="2:9" x14ac:dyDescent="0.25">
      <c r="B270" s="82"/>
      <c r="C270" s="83"/>
      <c r="D270" s="42">
        <v>3235</v>
      </c>
      <c r="E270" s="44" t="s">
        <v>130</v>
      </c>
      <c r="F270" s="41">
        <v>260</v>
      </c>
      <c r="G270" s="4">
        <v>260</v>
      </c>
      <c r="H270" s="79"/>
      <c r="I270" s="85">
        <f t="shared" si="4"/>
        <v>0</v>
      </c>
    </row>
    <row r="271" spans="2:9" x14ac:dyDescent="0.25">
      <c r="B271" s="82"/>
      <c r="C271" s="83"/>
      <c r="D271" s="42">
        <v>3237</v>
      </c>
      <c r="E271" s="44" t="s">
        <v>132</v>
      </c>
      <c r="F271" s="41">
        <v>1705</v>
      </c>
      <c r="G271" s="4">
        <v>1705</v>
      </c>
      <c r="H271" s="79">
        <v>285.38</v>
      </c>
      <c r="I271" s="85">
        <f t="shared" si="4"/>
        <v>16.737829912023461</v>
      </c>
    </row>
    <row r="272" spans="2:9" x14ac:dyDescent="0.25">
      <c r="B272" s="82"/>
      <c r="C272" s="83"/>
      <c r="D272" s="42">
        <v>3239</v>
      </c>
      <c r="E272" s="44" t="s">
        <v>134</v>
      </c>
      <c r="F272" s="41">
        <v>1148</v>
      </c>
      <c r="G272" s="4">
        <v>1148</v>
      </c>
      <c r="H272" s="79"/>
      <c r="I272" s="85">
        <f t="shared" si="4"/>
        <v>0</v>
      </c>
    </row>
    <row r="273" spans="2:9" x14ac:dyDescent="0.25">
      <c r="B273" s="82"/>
      <c r="C273" s="83"/>
      <c r="D273" s="42">
        <v>3293</v>
      </c>
      <c r="E273" s="44" t="s">
        <v>137</v>
      </c>
      <c r="F273" s="41">
        <v>398</v>
      </c>
      <c r="G273" s="4">
        <v>398</v>
      </c>
      <c r="H273" s="79"/>
      <c r="I273" s="85">
        <f t="shared" si="4"/>
        <v>0</v>
      </c>
    </row>
    <row r="274" spans="2:9" ht="25.5" x14ac:dyDescent="0.25">
      <c r="B274" s="98"/>
      <c r="C274" s="99">
        <v>42</v>
      </c>
      <c r="D274" s="100"/>
      <c r="E274" s="102" t="s">
        <v>216</v>
      </c>
      <c r="F274" s="101">
        <v>1327</v>
      </c>
      <c r="G274" s="86">
        <v>1327</v>
      </c>
      <c r="H274" s="85">
        <v>192.5</v>
      </c>
      <c r="I274" s="85">
        <f t="shared" si="4"/>
        <v>14.506405425772421</v>
      </c>
    </row>
    <row r="275" spans="2:9" x14ac:dyDescent="0.25">
      <c r="B275" s="82"/>
      <c r="C275" s="83"/>
      <c r="D275" s="42">
        <v>4221</v>
      </c>
      <c r="E275" s="44" t="s">
        <v>156</v>
      </c>
      <c r="F275" s="41">
        <v>1327</v>
      </c>
      <c r="G275" s="4">
        <v>1327</v>
      </c>
      <c r="H275" s="79">
        <v>192.5</v>
      </c>
      <c r="I275" s="85">
        <f t="shared" si="4"/>
        <v>14.506405425772421</v>
      </c>
    </row>
    <row r="276" spans="2:9" ht="42" customHeight="1" x14ac:dyDescent="0.25">
      <c r="B276" s="147" t="s">
        <v>262</v>
      </c>
      <c r="C276" s="148"/>
      <c r="D276" s="149"/>
      <c r="E276" s="102" t="s">
        <v>263</v>
      </c>
      <c r="F276" s="101">
        <v>26248</v>
      </c>
      <c r="G276" s="86">
        <v>26248</v>
      </c>
      <c r="H276" s="85">
        <v>2781.23</v>
      </c>
      <c r="I276" s="85">
        <f t="shared" ref="I276:I314" si="5">H276/G276*100</f>
        <v>10.595969216702224</v>
      </c>
    </row>
    <row r="277" spans="2:9" x14ac:dyDescent="0.25">
      <c r="B277" s="98">
        <v>31</v>
      </c>
      <c r="C277" s="99"/>
      <c r="D277" s="100"/>
      <c r="E277" s="102" t="s">
        <v>190</v>
      </c>
      <c r="F277" s="101">
        <v>10499</v>
      </c>
      <c r="G277" s="86">
        <v>10499</v>
      </c>
      <c r="H277" s="85">
        <v>1016.9</v>
      </c>
      <c r="I277" s="85">
        <f t="shared" si="5"/>
        <v>9.6856843508905612</v>
      </c>
    </row>
    <row r="278" spans="2:9" x14ac:dyDescent="0.25">
      <c r="B278" s="98"/>
      <c r="C278" s="99">
        <v>32</v>
      </c>
      <c r="D278" s="100"/>
      <c r="E278" s="102" t="s">
        <v>202</v>
      </c>
      <c r="F278" s="101">
        <v>10499</v>
      </c>
      <c r="G278" s="86">
        <v>10499</v>
      </c>
      <c r="H278" s="85">
        <v>1016.9</v>
      </c>
      <c r="I278" s="85">
        <f t="shared" si="5"/>
        <v>9.6856843508905612</v>
      </c>
    </row>
    <row r="279" spans="2:9" x14ac:dyDescent="0.25">
      <c r="B279" s="82"/>
      <c r="C279" s="83"/>
      <c r="D279" s="42">
        <v>3211</v>
      </c>
      <c r="E279" s="44" t="s">
        <v>50</v>
      </c>
      <c r="F279" s="41">
        <v>1221</v>
      </c>
      <c r="G279" s="4">
        <v>1221</v>
      </c>
      <c r="H279" s="79">
        <v>1016.9</v>
      </c>
      <c r="I279" s="85">
        <f t="shared" si="5"/>
        <v>83.284193284193293</v>
      </c>
    </row>
    <row r="280" spans="2:9" x14ac:dyDescent="0.25">
      <c r="B280" s="82"/>
      <c r="C280" s="83"/>
      <c r="D280" s="42">
        <v>3233</v>
      </c>
      <c r="E280" s="44" t="s">
        <v>128</v>
      </c>
      <c r="F280" s="41">
        <v>178</v>
      </c>
      <c r="G280" s="4">
        <v>178</v>
      </c>
      <c r="H280" s="79"/>
      <c r="I280" s="85">
        <f t="shared" si="5"/>
        <v>0</v>
      </c>
    </row>
    <row r="281" spans="2:9" x14ac:dyDescent="0.25">
      <c r="B281" s="82"/>
      <c r="C281" s="83"/>
      <c r="D281" s="42">
        <v>3235</v>
      </c>
      <c r="E281" s="44" t="s">
        <v>130</v>
      </c>
      <c r="F281" s="41">
        <v>9100</v>
      </c>
      <c r="G281" s="4">
        <v>9100</v>
      </c>
      <c r="H281" s="79"/>
      <c r="I281" s="85">
        <f t="shared" si="5"/>
        <v>0</v>
      </c>
    </row>
    <row r="282" spans="2:9" x14ac:dyDescent="0.25">
      <c r="B282" s="98">
        <v>51</v>
      </c>
      <c r="C282" s="99"/>
      <c r="D282" s="100"/>
      <c r="E282" s="102" t="s">
        <v>191</v>
      </c>
      <c r="F282" s="101">
        <v>15749</v>
      </c>
      <c r="G282" s="86">
        <v>15749</v>
      </c>
      <c r="H282" s="85">
        <v>1764.33</v>
      </c>
      <c r="I282" s="85">
        <f t="shared" si="5"/>
        <v>11.202806527398565</v>
      </c>
    </row>
    <row r="283" spans="2:9" x14ac:dyDescent="0.25">
      <c r="B283" s="98"/>
      <c r="C283" s="99">
        <v>32</v>
      </c>
      <c r="D283" s="100"/>
      <c r="E283" s="102" t="s">
        <v>202</v>
      </c>
      <c r="F283" s="101">
        <v>15749</v>
      </c>
      <c r="G283" s="86">
        <v>15749</v>
      </c>
      <c r="H283" s="85">
        <v>1764.33</v>
      </c>
      <c r="I283" s="85">
        <f t="shared" si="5"/>
        <v>11.202806527398565</v>
      </c>
    </row>
    <row r="284" spans="2:9" x14ac:dyDescent="0.25">
      <c r="B284" s="82"/>
      <c r="C284" s="83"/>
      <c r="D284" s="42">
        <v>3211</v>
      </c>
      <c r="E284" s="44" t="s">
        <v>50</v>
      </c>
      <c r="F284" s="41">
        <v>1832</v>
      </c>
      <c r="G284" s="4">
        <v>1832</v>
      </c>
      <c r="H284" s="79">
        <v>1764.33</v>
      </c>
      <c r="I284" s="85">
        <f t="shared" si="5"/>
        <v>96.306222707423572</v>
      </c>
    </row>
    <row r="285" spans="2:9" x14ac:dyDescent="0.25">
      <c r="B285" s="82"/>
      <c r="C285" s="83"/>
      <c r="D285" s="42">
        <v>3233</v>
      </c>
      <c r="E285" s="44" t="s">
        <v>128</v>
      </c>
      <c r="F285" s="41">
        <v>267</v>
      </c>
      <c r="G285" s="4">
        <v>267</v>
      </c>
      <c r="H285" s="79"/>
      <c r="I285" s="85">
        <f t="shared" si="5"/>
        <v>0</v>
      </c>
    </row>
    <row r="286" spans="2:9" x14ac:dyDescent="0.25">
      <c r="B286" s="82"/>
      <c r="C286" s="83"/>
      <c r="D286" s="42">
        <v>3235</v>
      </c>
      <c r="E286" s="44" t="s">
        <v>130</v>
      </c>
      <c r="F286" s="41">
        <v>13650</v>
      </c>
      <c r="G286" s="4">
        <v>13650</v>
      </c>
      <c r="H286" s="79"/>
      <c r="I286" s="85">
        <f t="shared" si="5"/>
        <v>0</v>
      </c>
    </row>
    <row r="287" spans="2:9" ht="26.45" customHeight="1" x14ac:dyDescent="0.25">
      <c r="B287" s="147" t="s">
        <v>264</v>
      </c>
      <c r="C287" s="148"/>
      <c r="D287" s="149"/>
      <c r="E287" s="102" t="s">
        <v>265</v>
      </c>
      <c r="F287" s="101">
        <v>89517</v>
      </c>
      <c r="G287" s="86">
        <v>89517</v>
      </c>
      <c r="H287" s="85">
        <v>47641.89</v>
      </c>
      <c r="I287" s="85">
        <f t="shared" si="5"/>
        <v>53.221052984349335</v>
      </c>
    </row>
    <row r="288" spans="2:9" x14ac:dyDescent="0.25">
      <c r="B288" s="98">
        <v>52</v>
      </c>
      <c r="C288" s="99"/>
      <c r="D288" s="100"/>
      <c r="E288" s="102" t="s">
        <v>192</v>
      </c>
      <c r="F288" s="101">
        <v>89517</v>
      </c>
      <c r="G288" s="86">
        <v>89517</v>
      </c>
      <c r="H288" s="85">
        <v>47641.89</v>
      </c>
      <c r="I288" s="85">
        <f t="shared" si="5"/>
        <v>53.221052984349335</v>
      </c>
    </row>
    <row r="289" spans="2:9" x14ac:dyDescent="0.25">
      <c r="B289" s="98"/>
      <c r="C289" s="99">
        <v>31</v>
      </c>
      <c r="D289" s="100"/>
      <c r="E289" s="102" t="s">
        <v>199</v>
      </c>
      <c r="F289" s="101">
        <v>11933</v>
      </c>
      <c r="G289" s="86">
        <v>11933</v>
      </c>
      <c r="H289" s="85"/>
      <c r="I289" s="85">
        <f t="shared" si="5"/>
        <v>0</v>
      </c>
    </row>
    <row r="290" spans="2:9" x14ac:dyDescent="0.25">
      <c r="B290" s="82"/>
      <c r="C290" s="83"/>
      <c r="D290" s="42">
        <v>3113</v>
      </c>
      <c r="E290" s="44" t="s">
        <v>110</v>
      </c>
      <c r="F290" s="41">
        <v>11933</v>
      </c>
      <c r="G290" s="4">
        <v>11933</v>
      </c>
      <c r="H290" s="79"/>
      <c r="I290" s="85">
        <f t="shared" si="5"/>
        <v>0</v>
      </c>
    </row>
    <row r="291" spans="2:9" x14ac:dyDescent="0.25">
      <c r="B291" s="82"/>
      <c r="C291" s="99">
        <v>32</v>
      </c>
      <c r="D291" s="100"/>
      <c r="E291" s="102" t="s">
        <v>202</v>
      </c>
      <c r="F291" s="101">
        <v>76784</v>
      </c>
      <c r="G291" s="86">
        <v>76784</v>
      </c>
      <c r="H291" s="85">
        <v>47641.89</v>
      </c>
      <c r="I291" s="85">
        <f t="shared" si="5"/>
        <v>62.046637320275053</v>
      </c>
    </row>
    <row r="292" spans="2:9" x14ac:dyDescent="0.25">
      <c r="B292" s="82"/>
      <c r="C292" s="83"/>
      <c r="D292" s="42">
        <v>3211</v>
      </c>
      <c r="E292" s="44" t="s">
        <v>50</v>
      </c>
      <c r="F292" s="41">
        <v>36041</v>
      </c>
      <c r="G292" s="4">
        <v>36041</v>
      </c>
      <c r="H292" s="79">
        <v>4998.59</v>
      </c>
      <c r="I292" s="85">
        <f t="shared" si="5"/>
        <v>13.869176770899807</v>
      </c>
    </row>
    <row r="293" spans="2:9" x14ac:dyDescent="0.25">
      <c r="B293" s="82"/>
      <c r="C293" s="83"/>
      <c r="D293" s="42">
        <v>3213</v>
      </c>
      <c r="E293" s="44" t="s">
        <v>116</v>
      </c>
      <c r="F293" s="41">
        <v>7850</v>
      </c>
      <c r="G293" s="4">
        <v>7850</v>
      </c>
      <c r="H293" s="79">
        <v>680</v>
      </c>
      <c r="I293" s="85">
        <f t="shared" si="5"/>
        <v>8.6624203821656049</v>
      </c>
    </row>
    <row r="294" spans="2:9" x14ac:dyDescent="0.25">
      <c r="B294" s="82"/>
      <c r="C294" s="83"/>
      <c r="D294" s="42">
        <v>3237</v>
      </c>
      <c r="E294" s="44" t="s">
        <v>132</v>
      </c>
      <c r="F294" s="41">
        <v>26561</v>
      </c>
      <c r="G294" s="4">
        <v>26561</v>
      </c>
      <c r="H294" s="79">
        <v>38368.300000000003</v>
      </c>
      <c r="I294" s="85">
        <f t="shared" si="5"/>
        <v>144.45352208124694</v>
      </c>
    </row>
    <row r="295" spans="2:9" x14ac:dyDescent="0.25">
      <c r="B295" s="82"/>
      <c r="C295" s="83"/>
      <c r="D295" s="42">
        <v>3239</v>
      </c>
      <c r="E295" s="44" t="s">
        <v>134</v>
      </c>
      <c r="F295" s="41">
        <v>2532</v>
      </c>
      <c r="G295" s="4">
        <v>2532</v>
      </c>
      <c r="H295" s="79">
        <v>2400</v>
      </c>
      <c r="I295" s="85">
        <f t="shared" si="5"/>
        <v>94.786729857819907</v>
      </c>
    </row>
    <row r="296" spans="2:9" x14ac:dyDescent="0.25">
      <c r="B296" s="82"/>
      <c r="C296" s="83"/>
      <c r="D296" s="42">
        <v>3293</v>
      </c>
      <c r="E296" s="44" t="s">
        <v>137</v>
      </c>
      <c r="F296" s="41">
        <v>3500</v>
      </c>
      <c r="G296" s="4">
        <v>3500</v>
      </c>
      <c r="H296" s="79">
        <v>1195</v>
      </c>
      <c r="I296" s="85">
        <f t="shared" si="5"/>
        <v>34.142857142857139</v>
      </c>
    </row>
    <row r="297" spans="2:9" x14ac:dyDescent="0.25">
      <c r="B297" s="82"/>
      <c r="C297" s="83"/>
      <c r="D297" s="42">
        <v>3299</v>
      </c>
      <c r="E297" s="44" t="s">
        <v>135</v>
      </c>
      <c r="F297" s="41">
        <v>300</v>
      </c>
      <c r="G297" s="4">
        <v>300</v>
      </c>
      <c r="H297" s="79"/>
      <c r="I297" s="85">
        <f t="shared" si="5"/>
        <v>0</v>
      </c>
    </row>
    <row r="298" spans="2:9" ht="25.5" x14ac:dyDescent="0.25">
      <c r="B298" s="98"/>
      <c r="C298" s="99">
        <v>42</v>
      </c>
      <c r="D298" s="100"/>
      <c r="E298" s="102" t="s">
        <v>216</v>
      </c>
      <c r="F298" s="101">
        <v>800</v>
      </c>
      <c r="G298" s="86">
        <v>800</v>
      </c>
      <c r="H298" s="85"/>
      <c r="I298" s="85">
        <f t="shared" si="5"/>
        <v>0</v>
      </c>
    </row>
    <row r="299" spans="2:9" x14ac:dyDescent="0.25">
      <c r="B299" s="82"/>
      <c r="C299" s="83"/>
      <c r="D299" s="42">
        <v>4211</v>
      </c>
      <c r="E299" s="44" t="s">
        <v>156</v>
      </c>
      <c r="F299" s="41">
        <v>300</v>
      </c>
      <c r="G299" s="4">
        <v>300</v>
      </c>
      <c r="H299" s="79"/>
      <c r="I299" s="85">
        <f t="shared" si="5"/>
        <v>0</v>
      </c>
    </row>
    <row r="300" spans="2:9" x14ac:dyDescent="0.25">
      <c r="B300" s="82"/>
      <c r="C300" s="83"/>
      <c r="D300" s="42">
        <v>4262</v>
      </c>
      <c r="E300" s="44" t="s">
        <v>243</v>
      </c>
      <c r="F300" s="41">
        <v>500</v>
      </c>
      <c r="G300" s="4">
        <v>500</v>
      </c>
      <c r="H300" s="79"/>
      <c r="I300" s="85">
        <f t="shared" si="5"/>
        <v>0</v>
      </c>
    </row>
    <row r="301" spans="2:9" ht="70.150000000000006" customHeight="1" x14ac:dyDescent="0.25">
      <c r="B301" s="147" t="s">
        <v>266</v>
      </c>
      <c r="C301" s="148"/>
      <c r="D301" s="149"/>
      <c r="E301" s="102" t="s">
        <v>267</v>
      </c>
      <c r="F301" s="101">
        <v>44383</v>
      </c>
      <c r="G301" s="86">
        <v>44383</v>
      </c>
      <c r="H301" s="85">
        <v>40296.83</v>
      </c>
      <c r="I301" s="85">
        <f t="shared" si="5"/>
        <v>90.793389360791295</v>
      </c>
    </row>
    <row r="302" spans="2:9" x14ac:dyDescent="0.25">
      <c r="B302" s="98">
        <v>559</v>
      </c>
      <c r="C302" s="99"/>
      <c r="D302" s="100"/>
      <c r="E302" s="102" t="s">
        <v>193</v>
      </c>
      <c r="F302" s="101">
        <v>44383</v>
      </c>
      <c r="G302" s="86">
        <v>44383</v>
      </c>
      <c r="H302" s="85">
        <v>40296.83</v>
      </c>
      <c r="I302" s="85">
        <f t="shared" si="5"/>
        <v>90.793389360791295</v>
      </c>
    </row>
    <row r="303" spans="2:9" x14ac:dyDescent="0.25">
      <c r="B303" s="98"/>
      <c r="C303" s="99">
        <v>31</v>
      </c>
      <c r="D303" s="100"/>
      <c r="E303" s="102" t="s">
        <v>199</v>
      </c>
      <c r="F303" s="101">
        <v>34879</v>
      </c>
      <c r="G303" s="86">
        <v>34879</v>
      </c>
      <c r="H303" s="85">
        <v>34160.379999999997</v>
      </c>
      <c r="I303" s="85">
        <f t="shared" si="5"/>
        <v>97.939677169643616</v>
      </c>
    </row>
    <row r="304" spans="2:9" x14ac:dyDescent="0.25">
      <c r="B304" s="82"/>
      <c r="C304" s="83"/>
      <c r="D304" s="42">
        <v>3111</v>
      </c>
      <c r="E304" s="44" t="s">
        <v>200</v>
      </c>
      <c r="F304" s="41">
        <v>24491</v>
      </c>
      <c r="G304" s="4">
        <v>24491</v>
      </c>
      <c r="H304" s="79">
        <v>25254.93</v>
      </c>
      <c r="I304" s="85">
        <f t="shared" si="5"/>
        <v>103.11922747131599</v>
      </c>
    </row>
    <row r="305" spans="2:9" x14ac:dyDescent="0.25">
      <c r="B305" s="82"/>
      <c r="C305" s="83"/>
      <c r="D305" s="42">
        <v>3113</v>
      </c>
      <c r="E305" s="44" t="s">
        <v>110</v>
      </c>
      <c r="F305" s="41">
        <v>5630</v>
      </c>
      <c r="G305" s="4">
        <v>5630</v>
      </c>
      <c r="H305" s="79">
        <v>4846.05</v>
      </c>
      <c r="I305" s="85">
        <f t="shared" si="5"/>
        <v>86.075488454706928</v>
      </c>
    </row>
    <row r="306" spans="2:9" x14ac:dyDescent="0.25">
      <c r="B306" s="82"/>
      <c r="C306" s="83"/>
      <c r="D306" s="42">
        <v>3132</v>
      </c>
      <c r="E306" s="44" t="s">
        <v>114</v>
      </c>
      <c r="F306" s="41">
        <v>4758</v>
      </c>
      <c r="G306" s="4">
        <v>4758</v>
      </c>
      <c r="H306" s="79">
        <v>4059.4</v>
      </c>
      <c r="I306" s="85">
        <f t="shared" si="5"/>
        <v>85.317360235393025</v>
      </c>
    </row>
    <row r="307" spans="2:9" x14ac:dyDescent="0.25">
      <c r="B307" s="98"/>
      <c r="C307" s="99">
        <v>32</v>
      </c>
      <c r="D307" s="100"/>
      <c r="E307" s="102" t="s">
        <v>202</v>
      </c>
      <c r="F307" s="101">
        <v>8306</v>
      </c>
      <c r="G307" s="86">
        <v>8306</v>
      </c>
      <c r="H307" s="85">
        <v>4938.76</v>
      </c>
      <c r="I307" s="85">
        <f t="shared" si="5"/>
        <v>59.460149289670113</v>
      </c>
    </row>
    <row r="308" spans="2:9" x14ac:dyDescent="0.25">
      <c r="B308" s="82"/>
      <c r="C308" s="83"/>
      <c r="D308" s="42">
        <v>3211</v>
      </c>
      <c r="E308" s="44" t="s">
        <v>50</v>
      </c>
      <c r="F308" s="41">
        <v>4700</v>
      </c>
      <c r="G308" s="4">
        <v>4700</v>
      </c>
      <c r="H308" s="79">
        <v>3041.01</v>
      </c>
      <c r="I308" s="85">
        <f t="shared" si="5"/>
        <v>64.702340425531929</v>
      </c>
    </row>
    <row r="309" spans="2:9" x14ac:dyDescent="0.25">
      <c r="B309" s="82"/>
      <c r="C309" s="83"/>
      <c r="D309" s="42">
        <v>3213</v>
      </c>
      <c r="E309" s="44" t="s">
        <v>128</v>
      </c>
      <c r="F309" s="41">
        <v>200</v>
      </c>
      <c r="G309" s="4">
        <v>200</v>
      </c>
      <c r="H309" s="79"/>
      <c r="I309" s="85">
        <f t="shared" si="5"/>
        <v>0</v>
      </c>
    </row>
    <row r="310" spans="2:9" x14ac:dyDescent="0.25">
      <c r="B310" s="82"/>
      <c r="C310" s="83"/>
      <c r="D310" s="42">
        <v>3237</v>
      </c>
      <c r="E310" s="44" t="s">
        <v>132</v>
      </c>
      <c r="F310" s="41">
        <v>500</v>
      </c>
      <c r="G310" s="4">
        <v>500</v>
      </c>
      <c r="H310" s="79"/>
      <c r="I310" s="85">
        <f t="shared" si="5"/>
        <v>0</v>
      </c>
    </row>
    <row r="311" spans="2:9" x14ac:dyDescent="0.25">
      <c r="B311" s="82"/>
      <c r="C311" s="83"/>
      <c r="D311" s="42">
        <v>3239</v>
      </c>
      <c r="E311" s="44" t="s">
        <v>134</v>
      </c>
      <c r="F311" s="41">
        <v>100</v>
      </c>
      <c r="G311" s="4">
        <v>100</v>
      </c>
      <c r="H311" s="79">
        <v>91.25</v>
      </c>
      <c r="I311" s="85">
        <f t="shared" si="5"/>
        <v>91.25</v>
      </c>
    </row>
    <row r="312" spans="2:9" x14ac:dyDescent="0.25">
      <c r="B312" s="82"/>
      <c r="C312" s="83"/>
      <c r="D312" s="42">
        <v>3293</v>
      </c>
      <c r="E312" s="44" t="s">
        <v>137</v>
      </c>
      <c r="F312" s="41">
        <v>2806</v>
      </c>
      <c r="G312" s="4">
        <v>2806</v>
      </c>
      <c r="H312" s="79">
        <v>1806.5</v>
      </c>
      <c r="I312" s="85">
        <f t="shared" si="5"/>
        <v>64.379900213827511</v>
      </c>
    </row>
    <row r="313" spans="2:9" ht="25.5" x14ac:dyDescent="0.25">
      <c r="B313" s="98"/>
      <c r="C313" s="99">
        <v>42</v>
      </c>
      <c r="D313" s="100"/>
      <c r="E313" s="102" t="s">
        <v>216</v>
      </c>
      <c r="F313" s="41">
        <v>1198</v>
      </c>
      <c r="G313" s="4">
        <v>1198</v>
      </c>
      <c r="H313" s="79">
        <v>1197.69</v>
      </c>
      <c r="I313" s="85">
        <f t="shared" si="5"/>
        <v>99.974123539232068</v>
      </c>
    </row>
    <row r="314" spans="2:9" ht="13.9" customHeight="1" x14ac:dyDescent="0.25">
      <c r="B314" s="82"/>
      <c r="C314" s="83"/>
      <c r="D314" s="42">
        <v>4221</v>
      </c>
      <c r="E314" s="44" t="s">
        <v>156</v>
      </c>
      <c r="F314" s="41">
        <v>1198</v>
      </c>
      <c r="G314" s="4">
        <v>1198</v>
      </c>
      <c r="H314" s="79">
        <v>1197.69</v>
      </c>
      <c r="I314" s="85">
        <f t="shared" si="5"/>
        <v>99.974123539232068</v>
      </c>
    </row>
    <row r="315" spans="2:9" hidden="1" x14ac:dyDescent="0.25">
      <c r="B315" s="82"/>
      <c r="C315" s="83"/>
      <c r="D315" s="42"/>
      <c r="E315" s="44"/>
      <c r="F315" s="41"/>
      <c r="G315" s="4"/>
      <c r="H315" s="79"/>
      <c r="I315" s="4"/>
    </row>
  </sheetData>
  <mergeCells count="32">
    <mergeCell ref="B261:D261"/>
    <mergeCell ref="B265:D265"/>
    <mergeCell ref="B276:D276"/>
    <mergeCell ref="B287:D287"/>
    <mergeCell ref="B301:D301"/>
    <mergeCell ref="B238:D238"/>
    <mergeCell ref="B245:D245"/>
    <mergeCell ref="B256:D256"/>
    <mergeCell ref="B4:I4"/>
    <mergeCell ref="B6:E6"/>
    <mergeCell ref="B7:E7"/>
    <mergeCell ref="B15:D15"/>
    <mergeCell ref="B18:D18"/>
    <mergeCell ref="B16:D16"/>
    <mergeCell ref="B186:D186"/>
    <mergeCell ref="B207:D207"/>
    <mergeCell ref="B220:D220"/>
    <mergeCell ref="B74:D74"/>
    <mergeCell ref="B17:D17"/>
    <mergeCell ref="B170:D170"/>
    <mergeCell ref="B109:D109"/>
    <mergeCell ref="B116:D116"/>
    <mergeCell ref="B124:D124"/>
    <mergeCell ref="B150:D150"/>
    <mergeCell ref="B155:D155"/>
    <mergeCell ref="B2:I2"/>
    <mergeCell ref="B13:D13"/>
    <mergeCell ref="B8:D8"/>
    <mergeCell ref="B11:D11"/>
    <mergeCell ref="B12:D12"/>
    <mergeCell ref="B10:D10"/>
    <mergeCell ref="B9:D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rashoda'!Print_Area</vt:lpstr>
      <vt:lpstr>SAŽETAK!Print_Area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Karmela Čaušić</cp:lastModifiedBy>
  <cp:lastPrinted>2025-03-24T10:15:31Z</cp:lastPrinted>
  <dcterms:created xsi:type="dcterms:W3CDTF">2022-08-12T12:51:27Z</dcterms:created>
  <dcterms:modified xsi:type="dcterms:W3CDTF">2025-05-09T13:31:11Z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